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nwabisamm\Documents\"/>
    </mc:Choice>
  </mc:AlternateContent>
  <xr:revisionPtr revIDLastSave="0" documentId="8_{D4E770EB-4B12-45E1-863C-381F9CBB41C3}" xr6:coauthVersionLast="47" xr6:coauthVersionMax="47" xr10:uidLastSave="{00000000-0000-0000-0000-000000000000}"/>
  <bookViews>
    <workbookView xWindow="-110" yWindow="-110" windowWidth="19420" windowHeight="10300" tabRatio="647" firstSheet="3" activeTab="3" xr2:uid="{00000000-000D-0000-FFFF-FFFF00000000}"/>
  </bookViews>
  <sheets>
    <sheet name="Final Cash Flow adjust Feb 24" sheetId="9" state="hidden" r:id="rId1"/>
    <sheet name="Final Revised cash F 270224" sheetId="7" state="hidden" r:id="rId2"/>
    <sheet name="Cover Page" sheetId="5" r:id="rId3"/>
    <sheet name="Midterm Report 2024-25" sheetId="1" r:id="rId4"/>
    <sheet name="Cash flow Summary" sheetId="10" state="hidden" r:id="rId5"/>
  </sheets>
  <externalReferences>
    <externalReference r:id="rId6"/>
    <externalReference r:id="rId7"/>
    <externalReference r:id="rId8"/>
    <externalReference r:id="rId9"/>
    <externalReference r:id="rId10"/>
    <externalReference r:id="rId11"/>
  </externalReferences>
  <definedNames>
    <definedName name="_Fill" localSheetId="4" hidden="1">#REF!</definedName>
    <definedName name="_Fill" hidden="1">#REF!</definedName>
    <definedName name="_Hed1">'[1]Template names'!$B$13</definedName>
    <definedName name="_Hed10">'[1]Template names'!$B$17</definedName>
    <definedName name="_Hed11">'[1]Template names'!$B$18</definedName>
    <definedName name="_hed2">'[1]Template names'!$B$5</definedName>
    <definedName name="_hed27">'[1]Template names'!$B$34</definedName>
    <definedName name="_Hed3">'[1]Template names'!$B$14</definedName>
    <definedName name="_hed5">'[1]Template names'!$B$10</definedName>
    <definedName name="_hed6">'[1]Template names'!$B$13</definedName>
    <definedName name="_hed7">'[1]Template names'!$B$14</definedName>
    <definedName name="_Hed8">'[1]Template names'!$B$15</definedName>
    <definedName name="_Hed9">'[1]Template names'!$B$16</definedName>
    <definedName name="_Hlk86747301" localSheetId="3">'Midterm Report 2024-25'!$B$40</definedName>
    <definedName name="_Key1" localSheetId="4" hidden="1">#REF!</definedName>
    <definedName name="_Key1" hidden="1">#REF!</definedName>
    <definedName name="_Key2" localSheetId="4" hidden="1">#REF!</definedName>
    <definedName name="_Key2" hidden="1">#REF!</definedName>
    <definedName name="_MEB1" localSheetId="4">#REF!</definedName>
    <definedName name="_MEB1">#REF!</definedName>
    <definedName name="_MEB2">'[1]Template names'!$B$83</definedName>
    <definedName name="_MEB3" localSheetId="4">#REF!</definedName>
    <definedName name="_MEB3">#REF!</definedName>
    <definedName name="_MEB4" localSheetId="4">#REF!</definedName>
    <definedName name="_MEB4">#REF!</definedName>
    <definedName name="_MEB5" localSheetId="4">#REF!</definedName>
    <definedName name="_MEB5">#REF!</definedName>
    <definedName name="_MEB6">#REF!</definedName>
    <definedName name="_MEB7">#REF!</definedName>
    <definedName name="_MEB8">#REF!</definedName>
    <definedName name="_Order1" hidden="1">255</definedName>
    <definedName name="_Order2" hidden="1">255</definedName>
    <definedName name="_Sort" localSheetId="4" hidden="1">#REF!</definedName>
    <definedName name="_Sort" hidden="1">#REF!</definedName>
    <definedName name="decs">'[2]Template names'!$B$31</definedName>
    <definedName name="desc" localSheetId="4">#REF!</definedName>
    <definedName name="desc">#REF!</definedName>
    <definedName name="desc1">'[1]Template names'!$B$31</definedName>
    <definedName name="Head">'[1]Template names'!$B$5</definedName>
    <definedName name="Head1" localSheetId="4">#REF!</definedName>
    <definedName name="Head1">#REF!</definedName>
    <definedName name="Head10" localSheetId="4">#REF!</definedName>
    <definedName name="Head10">#REF!</definedName>
    <definedName name="Head11" localSheetId="4">#REF!</definedName>
    <definedName name="Head11">#REF!</definedName>
    <definedName name="head1A">#REF!</definedName>
    <definedName name="head1b">#REF!</definedName>
    <definedName name="Head2">#REF!</definedName>
    <definedName name="head27">#REF!</definedName>
    <definedName name="head27a">#REF!</definedName>
    <definedName name="Head3a">#REF!</definedName>
    <definedName name="Head5">#REF!</definedName>
    <definedName name="Head6">#REF!</definedName>
    <definedName name="Head7">#REF!</definedName>
    <definedName name="Head8">#REF!</definedName>
    <definedName name="Head9">#REF!</definedName>
    <definedName name="Headd">'[1]Template names'!$B$8</definedName>
    <definedName name="Hed">'[1]Template names'!$B$10</definedName>
    <definedName name="hed1A">'[1]Template names'!$B$3</definedName>
    <definedName name="hed1b">'[1]Template names'!$B$4</definedName>
    <definedName name="hed27a">'[1]Template names'!$B$35</definedName>
    <definedName name="hed3a">'[1]Template names'!$B$8</definedName>
    <definedName name="hedd1">'[1]Template names'!$B$2</definedName>
    <definedName name="hedd10">'[1]Template names'!$B$17</definedName>
    <definedName name="hedd11">'[1]Template names'!$B$18</definedName>
    <definedName name="hedd8">'[1]Template names'!$B$15</definedName>
    <definedName name="hedd9">'[1]Template names'!$B$16</definedName>
    <definedName name="heed27">'[2]Template names'!$B$34</definedName>
    <definedName name="heed27a">'[2]Template names'!$B$35</definedName>
    <definedName name="heedd1">'[2]Template names'!$B$2</definedName>
    <definedName name="heedd10">'[2]Template names'!$B$17</definedName>
    <definedName name="heedd11">'[2]Template names'!$B$18</definedName>
    <definedName name="heedd1A">'[2]Template names'!$B$3</definedName>
    <definedName name="heedd1b">'[2]Template names'!$B$4</definedName>
    <definedName name="heedd2">'[2]Template names'!$B$5</definedName>
    <definedName name="heedd27">'[2]Template names'!$B$34</definedName>
    <definedName name="heedd3a">'[2]Template names'!$B$8</definedName>
    <definedName name="heedd5">'[2]Template names'!$B$10</definedName>
    <definedName name="heedd6">'[2]Template names'!$B$13</definedName>
    <definedName name="heedd7">'[2]Template names'!$B$14</definedName>
    <definedName name="heedd8">'[2]Template names'!$B$15</definedName>
    <definedName name="heedd9">'[2]Template names'!$B$16</definedName>
    <definedName name="MEB">'[2]Template names'!$B$88</definedName>
    <definedName name="MEB5a" localSheetId="4">#REF!</definedName>
    <definedName name="MEB5a">#REF!</definedName>
    <definedName name="MEB5b" localSheetId="4">#REF!</definedName>
    <definedName name="MEB5b">#REF!</definedName>
    <definedName name="MEB9a">'[1]Template names'!$B$92</definedName>
    <definedName name="MEB9b">'[1]Template names'!$B$93</definedName>
    <definedName name="MEB9c">'[1]Template names'!$B$94</definedName>
    <definedName name="MEB9d">'[1]Template names'!$B$95</definedName>
    <definedName name="MEB9e">'[1]Template names'!$B$96</definedName>
    <definedName name="mebb9d">'[2]Template names'!$B$95</definedName>
    <definedName name="MEBsum" localSheetId="4">#REF!</definedName>
    <definedName name="MEBsum">#REF!</definedName>
    <definedName name="OLE_LINK4" localSheetId="3">'Midterm Report 2024-25'!#REF!</definedName>
    <definedName name="_xlnm.Print_Area" localSheetId="3">'Midterm Report 2024-25'!$A$1:$L$92</definedName>
    <definedName name="Vdesc">'[1]Template names'!$B$33</definedName>
    <definedName name="Z_417DBB74_0C1B_43E8_AF6C_FF608F334DAC_.wvu.Cols" localSheetId="3" hidden="1">'Midterm Report 2024-25'!$C:$E</definedName>
    <definedName name="Z_417DBB74_0C1B_43E8_AF6C_FF608F334DAC_.wvu.PrintArea" localSheetId="3" hidden="1">'Midterm Report 2024-25'!$A$1:$L$6</definedName>
    <definedName name="Z_417DBB74_0C1B_43E8_AF6C_FF608F334DAC_.wvu.Rows" localSheetId="3" hidden="1">'Midterm Report 2024-25'!#REF!</definedName>
    <definedName name="Z_5EE5EB00_8AF8_4363_9FD3_96BFBFC68B42_.wvu.Cols" localSheetId="3" hidden="1">'Midterm Report 2024-25'!$C:$E</definedName>
    <definedName name="Z_5EE5EB00_8AF8_4363_9FD3_96BFBFC68B42_.wvu.PrintArea" localSheetId="3" hidden="1">'Midterm Report 2024-25'!$A$1:$L$6</definedName>
    <definedName name="Z_9A5F23FE_44CD_4A24_BFD9_1BDEB7ABF7FB_.wvu.Cols" localSheetId="3" hidden="1">'Midterm Report 2024-25'!$C:$E</definedName>
    <definedName name="Z_9A5F23FE_44CD_4A24_BFD9_1BDEB7ABF7FB_.wvu.PrintArea" localSheetId="3" hidden="1">'Midterm Report 2024-25'!$A$1:$L$6</definedName>
    <definedName name="Z_C9286EA9_715B_4178_A7DB_A347EDE4EC7B_.wvu.Cols" localSheetId="3" hidden="1">'Midterm Report 2024-25'!$C:$E</definedName>
    <definedName name="Z_C9286EA9_715B_4178_A7DB_A347EDE4EC7B_.wvu.PrintArea" localSheetId="3" hidden="1">'Midterm Report 2024-25'!$A$1:$L$6</definedName>
    <definedName name="Z_D38FBEA2_6677_414A_A1B4_4F3394A0A497_.wvu.Cols" localSheetId="3" hidden="1">'Midterm Report 2024-25'!$C:$E</definedName>
    <definedName name="Z_D38FBEA2_6677_414A_A1B4_4F3394A0A497_.wvu.PrintArea" localSheetId="3" hidden="1">'Midterm Report 2024-25'!$A$1:$L$6</definedName>
    <definedName name="Z_E44493B0_3BF5_4A5C_B7F3_8AAD1B4BFDCF_.wvu.PrintArea" localSheetId="3" hidden="1">'Midterm Report 2024-25'!$A$1:$L$6</definedName>
    <definedName name="Z_F6F969D2_2DCF_406C_89E1_21780AD8B5E4_.wvu.PrintArea" localSheetId="3" hidden="1">'Midterm Report 2024-25'!$A$1:$L$6</definedName>
    <definedName name="Z_F6F969D2_2DCF_406C_89E1_21780AD8B5E4_.wvu.Rows" localSheetId="3" hidden="1">'Midterm Report 2024-25'!#REF!</definedName>
  </definedNames>
  <calcPr calcId="191028"/>
  <customWorkbookViews>
    <customWorkbookView name="Loyiso L. Mbiko - Personal View" guid="{F6F969D2-2DCF-406C-89E1-21780AD8B5E4}" mergeInterval="0" personalView="1" maximized="1" xWindow="-11" yWindow="-11" windowWidth="1942" windowHeight="1042" activeSheetId="1"/>
    <customWorkbookView name="Nwabisa N. Mningiswa - Personal View" guid="{417DBB74-0C1B-43E8-AF6C-FF608F334DAC}" mergeInterval="0" personalView="1" maximized="1" xWindow="-11" yWindow="-11" windowWidth="1942" windowHeight="1042" activeSheetId="1"/>
    <customWorkbookView name="Nontlahla N. Matatshi - Personal View" guid="{5EE5EB00-8AF8-4363-9FD3-96BFBFC68B42}" mergeInterval="0" personalView="1" maximized="1" xWindow="-11" yWindow="-11" windowWidth="1942" windowHeight="1042" activeSheetId="1"/>
    <customWorkbookView name="Mlungiseleli M. Zilimbola - Personal View" guid="{C9286EA9-715B-4178-A7DB-A347EDE4EC7B}" mergeInterval="0" personalView="1" maximized="1" xWindow="-11" yWindow="-11" windowWidth="1942" windowHeight="1042" activeSheetId="1"/>
    <customWorkbookView name="Xola X. Maphathwana - Personal View" guid="{9A5F23FE-44CD-4A24-BFD9-1BDEB7ABF7FB}" mergeInterval="0" personalView="1" maximized="1" xWindow="-11" yWindow="-11" windowWidth="1942" windowHeight="1042" activeSheetId="1"/>
    <customWorkbookView name="Xhanti X. Jikwana - Personal View" guid="{D38FBEA2-6677-414A-A1B4-4F3394A0A497}" mergeInterval="0" personalView="1" maximized="1" xWindow="-8" yWindow="-8" windowWidth="1382" windowHeight="744" activeSheetId="1"/>
    <customWorkbookView name="Kholeka K. Skolo - Personal View" guid="{E44493B0-3BF5-4A5C-B7F3-8AAD1B4BFDCF}"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10" l="1"/>
  <c r="K41" i="10"/>
  <c r="H41" i="10"/>
  <c r="E41" i="10"/>
  <c r="B41" i="10"/>
  <c r="I37" i="10"/>
  <c r="B37" i="10"/>
  <c r="N36" i="10"/>
  <c r="M36" i="10"/>
  <c r="L36" i="10"/>
  <c r="K36" i="10"/>
  <c r="J36" i="10"/>
  <c r="I36" i="10"/>
  <c r="H36" i="10"/>
  <c r="G36" i="10"/>
  <c r="F36" i="10"/>
  <c r="E36" i="10"/>
  <c r="D36" i="10"/>
  <c r="C36" i="10"/>
  <c r="B36" i="10"/>
  <c r="N35" i="10"/>
  <c r="M35" i="10"/>
  <c r="L35" i="10"/>
  <c r="K35" i="10"/>
  <c r="J35" i="10"/>
  <c r="B35" i="10"/>
  <c r="P35" i="10" s="1"/>
  <c r="P34" i="10"/>
  <c r="N33" i="10"/>
  <c r="M33" i="10"/>
  <c r="L33" i="10"/>
  <c r="K33" i="10"/>
  <c r="J33" i="10"/>
  <c r="I33" i="10"/>
  <c r="H33" i="10"/>
  <c r="G33" i="10"/>
  <c r="F33" i="10"/>
  <c r="E33" i="10"/>
  <c r="D33" i="10"/>
  <c r="C33" i="10"/>
  <c r="B33" i="10"/>
  <c r="P32" i="10"/>
  <c r="N31" i="10"/>
  <c r="M31" i="10"/>
  <c r="L31" i="10"/>
  <c r="K31" i="10"/>
  <c r="J31" i="10"/>
  <c r="I31" i="10"/>
  <c r="H31" i="10"/>
  <c r="G31" i="10"/>
  <c r="F31" i="10"/>
  <c r="E31" i="10"/>
  <c r="D31" i="10"/>
  <c r="C31" i="10"/>
  <c r="B31" i="10"/>
  <c r="N30" i="10"/>
  <c r="M30" i="10"/>
  <c r="L30" i="10"/>
  <c r="K30" i="10"/>
  <c r="J30" i="10"/>
  <c r="I30" i="10"/>
  <c r="H30" i="10"/>
  <c r="G30" i="10"/>
  <c r="F30" i="10"/>
  <c r="E30" i="10"/>
  <c r="D30" i="10"/>
  <c r="C30" i="10"/>
  <c r="B30" i="10"/>
  <c r="P29" i="10"/>
  <c r="I29" i="10"/>
  <c r="B28" i="10"/>
  <c r="C28" i="10" s="1"/>
  <c r="O28" i="10" s="1"/>
  <c r="P28" i="10" s="1"/>
  <c r="P27" i="10"/>
  <c r="I27" i="10"/>
  <c r="O26" i="10"/>
  <c r="B26" i="10"/>
  <c r="P26" i="10" s="1"/>
  <c r="B25" i="10"/>
  <c r="B24" i="10"/>
  <c r="C24" i="10" s="1"/>
  <c r="N23" i="10"/>
  <c r="M23" i="10"/>
  <c r="L23" i="10"/>
  <c r="K23" i="10"/>
  <c r="J23" i="10"/>
  <c r="I23" i="10"/>
  <c r="H23" i="10"/>
  <c r="G23" i="10"/>
  <c r="F23" i="10"/>
  <c r="E23" i="10"/>
  <c r="D23" i="10"/>
  <c r="C23" i="10"/>
  <c r="B23" i="10"/>
  <c r="B19" i="10"/>
  <c r="P19" i="10" s="1"/>
  <c r="O18" i="10"/>
  <c r="B18" i="10"/>
  <c r="P18" i="10" s="1"/>
  <c r="B17" i="10"/>
  <c r="A17" i="10"/>
  <c r="B16" i="10"/>
  <c r="P15" i="10"/>
  <c r="R14" i="10"/>
  <c r="G14" i="10"/>
  <c r="C14" i="10"/>
  <c r="O14" i="10" s="1"/>
  <c r="B14" i="10"/>
  <c r="O13" i="10"/>
  <c r="P13" i="10" s="1"/>
  <c r="B12" i="10"/>
  <c r="N11" i="10"/>
  <c r="M11" i="10"/>
  <c r="L11" i="10"/>
  <c r="K11" i="10"/>
  <c r="J11" i="10"/>
  <c r="I11" i="10"/>
  <c r="H11" i="10"/>
  <c r="G11" i="10"/>
  <c r="F11" i="10"/>
  <c r="E11" i="10"/>
  <c r="D11" i="10"/>
  <c r="C11" i="10"/>
  <c r="B11" i="10"/>
  <c r="N10" i="10"/>
  <c r="N20" i="10" s="1"/>
  <c r="M10" i="10"/>
  <c r="M20" i="10" s="1"/>
  <c r="L10" i="10"/>
  <c r="L20" i="10" s="1"/>
  <c r="K10" i="10"/>
  <c r="J10" i="10"/>
  <c r="I10" i="10"/>
  <c r="H10" i="10"/>
  <c r="G10" i="10"/>
  <c r="F10" i="10"/>
  <c r="E10" i="10"/>
  <c r="D10" i="10"/>
  <c r="D20" i="10" s="1"/>
  <c r="C10" i="10"/>
  <c r="B10" i="10"/>
  <c r="J20" i="10" l="1"/>
  <c r="F20" i="10"/>
  <c r="E38" i="10"/>
  <c r="O41" i="10"/>
  <c r="K38" i="10"/>
  <c r="L38" i="10"/>
  <c r="M38" i="10"/>
  <c r="O33" i="10"/>
  <c r="P33" i="10" s="1"/>
  <c r="J38" i="10"/>
  <c r="O36" i="10"/>
  <c r="P36" i="10" s="1"/>
  <c r="E20" i="10"/>
  <c r="K20" i="10"/>
  <c r="O23" i="10"/>
  <c r="P23" i="10" s="1"/>
  <c r="O30" i="10"/>
  <c r="P30" i="10" s="1"/>
  <c r="Q30" i="10" s="1"/>
  <c r="O11" i="10"/>
  <c r="P11" i="10" s="1"/>
  <c r="I20" i="10"/>
  <c r="D38" i="10"/>
  <c r="F38" i="10"/>
  <c r="G38" i="10"/>
  <c r="G20" i="10"/>
  <c r="B20" i="10"/>
  <c r="H38" i="10"/>
  <c r="B38" i="10"/>
  <c r="O31" i="10"/>
  <c r="P31" i="10" s="1"/>
  <c r="O10" i="10"/>
  <c r="P10" i="10" s="1"/>
  <c r="P14" i="10"/>
  <c r="N38" i="10"/>
  <c r="O24" i="10"/>
  <c r="P24" i="10" s="1"/>
  <c r="C12" i="10"/>
  <c r="C16" i="10"/>
  <c r="O16" i="10" s="1"/>
  <c r="P16" i="10" s="1"/>
  <c r="H17" i="10"/>
  <c r="O17" i="10" s="1"/>
  <c r="P17" i="10" s="1"/>
  <c r="C25" i="10"/>
  <c r="O25" i="10" s="1"/>
  <c r="P25" i="10" s="1"/>
  <c r="B45" i="10" l="1"/>
  <c r="H20" i="10"/>
  <c r="C38" i="10"/>
  <c r="C20" i="10"/>
  <c r="O12" i="10"/>
  <c r="O38" i="10"/>
  <c r="P12" i="10" l="1"/>
  <c r="O20" i="10"/>
  <c r="P20" i="10" s="1"/>
  <c r="N26" i="9" l="1"/>
  <c r="N27" i="9"/>
  <c r="N28" i="9"/>
  <c r="P28" i="9" s="1"/>
  <c r="Q28" i="9" s="1"/>
  <c r="N30" i="9"/>
  <c r="P30" i="9" s="1"/>
  <c r="Q30" i="9" s="1"/>
  <c r="N25" i="9"/>
  <c r="P25" i="9" s="1"/>
  <c r="M34" i="9"/>
  <c r="N34" i="9" s="1"/>
  <c r="K37" i="9"/>
  <c r="L37" i="9" s="1"/>
  <c r="O29" i="9"/>
  <c r="I37" i="9" s="1"/>
  <c r="M29" i="9"/>
  <c r="M31" i="9" s="1"/>
  <c r="L29" i="9"/>
  <c r="L31" i="9" s="1"/>
  <c r="K29" i="9"/>
  <c r="K31" i="9" s="1"/>
  <c r="J29" i="9"/>
  <c r="J31" i="9" s="1"/>
  <c r="I29" i="9"/>
  <c r="I31" i="9" s="1"/>
  <c r="H29" i="9"/>
  <c r="N29" i="9" s="1"/>
  <c r="P27" i="9"/>
  <c r="Q27" i="9" s="1"/>
  <c r="S26" i="9"/>
  <c r="P26" i="9"/>
  <c r="Q26" i="9" s="1"/>
  <c r="R25" i="9"/>
  <c r="S25" i="9" s="1"/>
  <c r="S23" i="9"/>
  <c r="U23" i="9" s="1"/>
  <c r="N20" i="9"/>
  <c r="N19" i="9"/>
  <c r="P19" i="9" s="1"/>
  <c r="Q19" i="9" s="1"/>
  <c r="O18" i="9"/>
  <c r="N18" i="9"/>
  <c r="O17" i="9"/>
  <c r="P17" i="9" s="1"/>
  <c r="Q17" i="9" s="1"/>
  <c r="N17" i="9"/>
  <c r="O16" i="9"/>
  <c r="N16" i="9"/>
  <c r="P15" i="9"/>
  <c r="Q15" i="9" s="1"/>
  <c r="N15" i="9"/>
  <c r="O14" i="9"/>
  <c r="P14" i="9" s="1"/>
  <c r="Q14" i="9" s="1"/>
  <c r="N14" i="9"/>
  <c r="O13" i="9"/>
  <c r="P13" i="9" s="1"/>
  <c r="Q13" i="9" s="1"/>
  <c r="N13" i="9"/>
  <c r="O12" i="9"/>
  <c r="P12" i="9" s="1"/>
  <c r="Q12" i="9" s="1"/>
  <c r="N12" i="9"/>
  <c r="O11" i="9"/>
  <c r="P11" i="9" s="1"/>
  <c r="Q11" i="9" s="1"/>
  <c r="N11" i="9"/>
  <c r="O10" i="9"/>
  <c r="P10" i="9" s="1"/>
  <c r="N10" i="9"/>
  <c r="O29" i="7"/>
  <c r="M29" i="7"/>
  <c r="L29" i="7"/>
  <c r="K29" i="7"/>
  <c r="J29" i="7"/>
  <c r="I29" i="7"/>
  <c r="H29" i="7"/>
  <c r="P18" i="9" l="1"/>
  <c r="Q18" i="9" s="1"/>
  <c r="P16" i="9"/>
  <c r="Q16" i="9" s="1"/>
  <c r="H31" i="9"/>
  <c r="P29" i="9"/>
  <c r="Q29" i="9" s="1"/>
  <c r="Q36" i="9" s="1"/>
  <c r="Q10" i="9"/>
  <c r="P20" i="9"/>
  <c r="Q25" i="9"/>
  <c r="O20" i="9"/>
  <c r="O31" i="9"/>
  <c r="N31" i="9" l="1"/>
  <c r="P31" i="9"/>
  <c r="Q33" i="9" s="1"/>
  <c r="Q31" i="9"/>
  <c r="S26" i="7" l="1"/>
  <c r="N10" i="7"/>
  <c r="N26" i="7"/>
  <c r="N27" i="7"/>
  <c r="N28" i="7"/>
  <c r="N30" i="7"/>
  <c r="P30" i="7" s="1"/>
  <c r="Q30" i="7" s="1"/>
  <c r="N25" i="7"/>
  <c r="N19" i="7"/>
  <c r="P19" i="7" s="1"/>
  <c r="Q19" i="7" s="1"/>
  <c r="N18" i="7"/>
  <c r="N17" i="7"/>
  <c r="N16" i="7"/>
  <c r="N15" i="7"/>
  <c r="P15" i="7" s="1"/>
  <c r="Q15" i="7" s="1"/>
  <c r="N14" i="7"/>
  <c r="O13" i="7"/>
  <c r="N13" i="7"/>
  <c r="N12" i="7"/>
  <c r="N11" i="7"/>
  <c r="P28" i="7" l="1"/>
  <c r="Q28" i="7" s="1"/>
  <c r="O10" i="7"/>
  <c r="P10" i="7" s="1"/>
  <c r="O18" i="7"/>
  <c r="P18" i="7" s="1"/>
  <c r="Q18" i="7" s="1"/>
  <c r="O14" i="7"/>
  <c r="P14" i="7" s="1"/>
  <c r="Q14" i="7" s="1"/>
  <c r="O11" i="7"/>
  <c r="P11" i="7" s="1"/>
  <c r="Q11" i="7" s="1"/>
  <c r="O12" i="7"/>
  <c r="N20" i="7"/>
  <c r="P13" i="7"/>
  <c r="Q13" i="7" s="1"/>
  <c r="P27" i="7" l="1"/>
  <c r="Q27" i="7" s="1"/>
  <c r="K37" i="7"/>
  <c r="L37" i="7" s="1"/>
  <c r="I37" i="7"/>
  <c r="O16" i="7"/>
  <c r="P16" i="7" s="1"/>
  <c r="Q16" i="7" s="1"/>
  <c r="P26" i="7"/>
  <c r="Q26" i="7" s="1"/>
  <c r="P12" i="7"/>
  <c r="Q12" i="7" s="1"/>
  <c r="O17" i="7"/>
  <c r="P17" i="7" s="1"/>
  <c r="Q17" i="7" s="1"/>
  <c r="Q10" i="7"/>
  <c r="P20" i="7" l="1"/>
  <c r="O20" i="7"/>
  <c r="S23" i="7"/>
  <c r="U23" i="7" s="1"/>
  <c r="O31" i="7"/>
  <c r="P25" i="7"/>
  <c r="R25" i="7"/>
  <c r="S25" i="7" s="1"/>
  <c r="Q25" i="7" l="1"/>
  <c r="N29" i="7" l="1"/>
  <c r="N31" i="7" s="1"/>
  <c r="P29" i="7" l="1"/>
  <c r="P31" i="7" l="1"/>
  <c r="Q29" i="7"/>
  <c r="Q31" i="7" l="1"/>
  <c r="Q36" i="7"/>
</calcChain>
</file>

<file path=xl/sharedStrings.xml><?xml version="1.0" encoding="utf-8"?>
<sst xmlns="http://schemas.openxmlformats.org/spreadsheetml/2006/main" count="669" uniqueCount="447">
  <si>
    <t>NTINGA O.R. TAMBO DEVELOPMENT AGENCY SOC LTD ANNUAL BUDGET FOR THE 2023/2024 FINANCIAL YEAR</t>
  </si>
  <si>
    <t>BUDGETED STATEMENT OF CASH FLOWS</t>
  </si>
  <si>
    <t>Description</t>
  </si>
  <si>
    <t>2019/20</t>
  </si>
  <si>
    <t>CASH FLOWS</t>
  </si>
  <si>
    <t>Rands</t>
  </si>
  <si>
    <t>Audited Outcome</t>
  </si>
  <si>
    <t>Adjusted Budget 2023/2024</t>
  </si>
  <si>
    <t>JAN 23</t>
  </si>
  <si>
    <t>FEB 24</t>
  </si>
  <si>
    <t>MARCH 24</t>
  </si>
  <si>
    <t>APRIL 24</t>
  </si>
  <si>
    <t>MAY 24</t>
  </si>
  <si>
    <t>JUNE 24</t>
  </si>
  <si>
    <t>TOTAL</t>
  </si>
  <si>
    <t>December YTD 23</t>
  </si>
  <si>
    <t>YTD + Projections</t>
  </si>
  <si>
    <t>Adjust budg - YTD + Projection</t>
  </si>
  <si>
    <t>Revenue by Source</t>
  </si>
  <si>
    <t>Fresh Farm  Products - Meat and slaughter services</t>
  </si>
  <si>
    <t>Kei Fresh Produce Market revenue</t>
  </si>
  <si>
    <t>Interest earned - external investments</t>
  </si>
  <si>
    <t>Special Projects and other conditional grants</t>
  </si>
  <si>
    <t>Transfers and Subsidies (ORTDM)</t>
  </si>
  <si>
    <t>Water Services - Debt recovery</t>
  </si>
  <si>
    <t>Other revenue</t>
  </si>
  <si>
    <t>Sales of Fresh Farm Products - Animals and crops</t>
  </si>
  <si>
    <t>Adjustments to biological assets</t>
  </si>
  <si>
    <t>Gains on disposal of PPE</t>
  </si>
  <si>
    <t>Total Revenue (excluding capital transfers and contributions)</t>
  </si>
  <si>
    <t>Expenditure By Type</t>
  </si>
  <si>
    <t>Employee related costs</t>
  </si>
  <si>
    <t>Board of Directors related costs</t>
  </si>
  <si>
    <t>Depreciation &amp; Asset Impairment</t>
  </si>
  <si>
    <t>Finance charges</t>
  </si>
  <si>
    <t>Operational cost</t>
  </si>
  <si>
    <t>Special Projects (Transfers and Grants)</t>
  </si>
  <si>
    <t>Total Expenditure</t>
  </si>
  <si>
    <t>Capital Expenditure</t>
  </si>
  <si>
    <t>NTINGA O. R. TAMBO DEVELOPMENT AGENCY SOC LTD</t>
  </si>
  <si>
    <t>(A MUNICIPAL ENTITY OF THE O. R. TAMBO DISTRICT MUNICIPALITY : REGISTRATION NUMBER: 2016/272582/30)</t>
  </si>
  <si>
    <t xml:space="preserve">    SOC Ltd</t>
  </si>
  <si>
    <t>SERVICE DELIVERY AND BUDGET IMPLEMENTATION PLAN (SDBIP)</t>
  </si>
  <si>
    <t>2024/25</t>
  </si>
  <si>
    <t>NTINGA O.R. TAMBO DEVELOPMENT AGENCY SOC LTD</t>
  </si>
  <si>
    <t xml:space="preserve">  2024/25 MIDTERM TERM PERFORMANCE REPORT (JULY- DECEMBER 2024)</t>
  </si>
  <si>
    <t>COMPONENT ONE : QUARTERLY PROJECTION OF SERVICE DELIVERY TARGETS AND PERFORMANCE INDICATORS</t>
  </si>
  <si>
    <t>GOAL: 1</t>
  </si>
  <si>
    <t>Enhanced and Enabled Full Value Chains (upstream and downstream) for Agricultural Produce, Markets and Abattoirs.</t>
  </si>
  <si>
    <t>Strategic Objectives</t>
  </si>
  <si>
    <t>Key Performance Indicators</t>
  </si>
  <si>
    <t>Interventions / Critical Success Factors</t>
  </si>
  <si>
    <t>Baseline 2023/24</t>
  </si>
  <si>
    <t>2024/2025 Performance Target</t>
  </si>
  <si>
    <t>Quarter 1 Performance Target</t>
  </si>
  <si>
    <t>Quarter 2 Performance Target</t>
  </si>
  <si>
    <t>Midterm Actual Performance (July- December 2024)</t>
  </si>
  <si>
    <t>Performance Variance &amp; Reasons</t>
  </si>
  <si>
    <t>Corrective Measure</t>
  </si>
  <si>
    <t xml:space="preserve">Responsible Person </t>
  </si>
  <si>
    <t>Means of Verification / POE</t>
  </si>
  <si>
    <t>1.1 Improve productivity and profitability of Umzikantu Abattoir by 30 June 2027</t>
  </si>
  <si>
    <t>1.1.1 Number of livestock units slaughtered for communities, butcheries, and other meat retailers.</t>
  </si>
  <si>
    <t xml:space="preserve"> Improved profitability and operational efficiency  
Recapitalisation of the abattoir                        - Production and marketing of red meat (cattle, sheep, goats &amp; pigs) carcasses and offal, locally and beyond. 
Strategic positioning of Meat Market to KFPM
                        - Utilisation of abattoir for slaughtering incrementally towards full capacity.</t>
  </si>
  <si>
    <t xml:space="preserve"> 369  Livestock units slaughtered for communities, butcheries, and others.</t>
  </si>
  <si>
    <t>378 Livestock units slaughtered for communities, butcheries, and others.</t>
  </si>
  <si>
    <t>76 Livestock units slaughtered for communities, butcheries, and others.</t>
  </si>
  <si>
    <t>131 Livestock units slaughtered for communities, butcheries, and others.</t>
  </si>
  <si>
    <r>
      <rPr>
        <b/>
        <sz val="9"/>
        <color rgb="FF000000"/>
        <rFont val="Arial"/>
      </rPr>
      <t>Over Achieved:</t>
    </r>
    <r>
      <rPr>
        <sz val="9"/>
        <color rgb="FF000000"/>
        <rFont val="Arial"/>
      </rPr>
      <t xml:space="preserve"> 321.42 Livestock units slaughtered for communities, butcheries, and others.</t>
    </r>
  </si>
  <si>
    <t xml:space="preserve">There is a positive variance of 114.42 Livestock units slaughtered for communities butcheries and other </t>
  </si>
  <si>
    <t xml:space="preserve">Not Applicable </t>
  </si>
  <si>
    <t>HOD: Trading Enterprises</t>
  </si>
  <si>
    <t xml:space="preserve">Batch Control Document </t>
  </si>
  <si>
    <t>1.1.2. Number of livestock units slaughtered for sale, towards abattoir full capacity.</t>
  </si>
  <si>
    <t xml:space="preserve">1142 Livestock units slaughtered for sale, towards abattoir full capacity. </t>
  </si>
  <si>
    <t>1764 Livestock units slaughtered for sale, towards abattoir full capacity.</t>
  </si>
  <si>
    <t>441 Livestock units slaughtered for sale, towards abattoir full capacity.</t>
  </si>
  <si>
    <t>442 Livestock units slaughtered for sale, towards abattoir full capacity.</t>
  </si>
  <si>
    <r>
      <rPr>
        <b/>
        <sz val="9"/>
        <color rgb="FF000000"/>
        <rFont val="Arial"/>
      </rPr>
      <t>Partially Achieved:</t>
    </r>
    <r>
      <rPr>
        <sz val="9"/>
        <color rgb="FF000000"/>
        <rFont val="Arial"/>
      </rPr>
      <t xml:space="preserve"> 648.83 Livestock units slaughtered for sale, towards abattoir full capacity </t>
    </r>
  </si>
  <si>
    <t>There is a negative variance of 234.17 Livestock units slaughtered for sale, towards abattoir full capacity.</t>
  </si>
  <si>
    <t>The appointment of the panel of livestock suppliers which was concluded in December 2024 is designed to address the gap of lack of supplies for both Sheep and Pigs.</t>
  </si>
  <si>
    <t>1.1.3 Revenue generated from meat sales and slaughter fees for Abattoir and Meat Market</t>
  </si>
  <si>
    <t xml:space="preserve"> R19 985 298 Revenue generated from meat sales and slaughter fees.</t>
  </si>
  <si>
    <t xml:space="preserve">  R29 835 879 Revenue generated from meat sales and slaughter fees for abattoir &amp; Meat Market</t>
  </si>
  <si>
    <t xml:space="preserve">  R7 542 266 Revenue generated from meat sales and slaughter fees for abattoir &amp; Meat Market</t>
  </si>
  <si>
    <t xml:space="preserve">  R7 320 116 Revenue generated from meat sales and slaughter fees for abattoir &amp; Meat Market</t>
  </si>
  <si>
    <r>
      <rPr>
        <b/>
        <sz val="9"/>
        <color rgb="FF000000"/>
        <rFont val="Arial"/>
      </rPr>
      <t xml:space="preserve"> Partially Achieved</t>
    </r>
    <r>
      <rPr>
        <sz val="9"/>
        <color rgb="FF000000"/>
        <rFont val="Arial"/>
      </rPr>
      <t>: R11 208 584.77 Revenue generated from meat sales and slaughter fees for abattoir &amp; Meat Market</t>
    </r>
  </si>
  <si>
    <r>
      <rPr>
        <sz val="10"/>
        <color rgb="FF000000"/>
        <rFont val="Arial"/>
      </rPr>
      <t>There is a negative variance of R3 653 797.23</t>
    </r>
    <r>
      <rPr>
        <sz val="10"/>
        <color rgb="FF000000"/>
        <rFont val="Calibri"/>
      </rPr>
      <t xml:space="preserve"> </t>
    </r>
    <r>
      <rPr>
        <sz val="10"/>
        <color rgb="FF000000"/>
        <rFont val="Arial"/>
      </rPr>
      <t>Revenue generated from meat sales and slaughter fees for abattoir &amp; Meat Market</t>
    </r>
  </si>
  <si>
    <t xml:space="preserve">Financial Report </t>
  </si>
  <si>
    <t>R1 777 955 Revenue generated from meat sales and slaughter fees. </t>
  </si>
  <si>
    <t>R2 222 444 Revenue generated from meat sales and slaughter fees. </t>
  </si>
  <si>
    <t>1.2  Improve functionality and viability of Kei Fresh Produce Market (KFPM) by initially focusing and targeting linkages of fruits, vegetables and meat industry supply chains by 30 June 2027.</t>
  </si>
  <si>
    <t>1.2.1 Tonnage of agricultural produce sold by Market Agents</t>
  </si>
  <si>
    <t>Mapping out local suppliers and ensuring Improved profitability and operational efficiency on all trading enterprises. 
Recapitalisation of the Market infrastructure and facilities.
-  Establishment and recruitment of market agents 
Encourage aggressive marketing and sale of fresh produce (fruit and vegetables) locally and beyond by Market Agents.</t>
  </si>
  <si>
    <t>3341 Tons of Agricultural Produce sold by Market Agents.</t>
  </si>
  <si>
    <t>3777 tons of Agricultural Produce sold by Market Agent</t>
  </si>
  <si>
    <t>328.47 tons of Agricultural Produce sold by Market Agents.</t>
  </si>
  <si>
    <t>1321.94 tons of Agricultural Produce sold by Market Agents.</t>
  </si>
  <si>
    <r>
      <rPr>
        <b/>
        <sz val="9"/>
        <color rgb="FF000000"/>
        <rFont val="Arial"/>
      </rPr>
      <t>Partially Achieved:</t>
    </r>
    <r>
      <rPr>
        <sz val="9"/>
        <color rgb="FF000000"/>
        <rFont val="Arial"/>
      </rPr>
      <t xml:space="preserve"> 301, 83 tons of Agriculatural Produce sold by Market Agent</t>
    </r>
  </si>
  <si>
    <t xml:space="preserve">A negative variance of 1348.58 tons of Agricultural Produce sold by Market Agents. The Market Agent has sold products with lower value and tonnage, that includes cabbage, spinach and yellow maize. The Agent had difficulty in sourcing higher value fruits and vegetables especially potatoes, onions and bananas, and that has contributed towards poor performance especially in October and November months. </t>
  </si>
  <si>
    <t>Engagements with local farmers throughout the O.R. Tambo District and Alfred Nzo District were made with the aim of sourcing produce and coordinating production, this initiative has started to yield results even though farmers had only brought Yellow Maize, Cabbage and Spinach. Ntinga has assisted the Market Agent in ensuring that there is product availability at all times by visiting farmers and to source stock from the local and commercial farmers as well as the neighbouring markets, the first batch of Potatoes, Onion and Bananas has arrived on 30 November and will be sold from the 2nd of December, this initiative has assisted in increasing tonnage as well as revenue from 5% commission in the month of December.</t>
  </si>
  <si>
    <t>Freshmark System monthly reports.</t>
  </si>
  <si>
    <t>1.2.2 Revenue generated from 5% commission of agricultural  produce sold</t>
  </si>
  <si>
    <t>R1,210 000 Revenue generated from 5% commission of agricultural produce sold.</t>
  </si>
  <si>
    <t>R1 035 000 Revenue generated from 5% commission of agricultural produce sold.</t>
  </si>
  <si>
    <t>R90 000 Revenue generated from 5% commission of agricultural produce sold.</t>
  </si>
  <si>
    <t>R362 250 Revenue generated from 5% commission of agricultural produce sold.</t>
  </si>
  <si>
    <r>
      <rPr>
        <b/>
        <sz val="9"/>
        <color rgb="FF000000"/>
        <rFont val="Arial"/>
      </rPr>
      <t>Partially Achieved:</t>
    </r>
    <r>
      <rPr>
        <sz val="9"/>
        <color rgb="FF000000"/>
        <rFont val="Arial"/>
      </rPr>
      <t xml:space="preserve"> R72 378.63 Revenue generated from 5% commission of agricultural produce sold.</t>
    </r>
  </si>
  <si>
    <t xml:space="preserve">A negative variance of R379, 871.37 Revenue generated from 5% commission of agricultural Produce sold by Market Agents. The Market Agent has sold products with lower value and tonnage, that includes cabbage, spinach and yellow maize. The Agent had difficulty in sourcing higher value fruits and vegetables especially potatoes, onions and bananas, and that has contributed towards poor performance in October and November months. </t>
  </si>
  <si>
    <t>1.2.3  Full utilisation of KFPM floor space for revenue generation</t>
  </si>
  <si>
    <t>Two additional competitive market agent secured.</t>
  </si>
  <si>
    <t>Two Additional competitive Market Agents secured who can fill floor space.</t>
  </si>
  <si>
    <t>No target set for this quarter</t>
  </si>
  <si>
    <t>Two Additional competitive Market Agent secured who can fill floor space.</t>
  </si>
  <si>
    <r>
      <rPr>
        <b/>
        <sz val="9"/>
        <color rgb="FF000000"/>
        <rFont val="Arial"/>
        <scheme val="minor"/>
      </rPr>
      <t>Not Achieved:</t>
    </r>
    <r>
      <rPr>
        <sz val="9"/>
        <color rgb="FF000000"/>
        <rFont val="Arial"/>
        <scheme val="minor"/>
      </rPr>
      <t xml:space="preserve"> 0 Additional competitive Market Agent secured who can fill floor space.</t>
    </r>
  </si>
  <si>
    <t xml:space="preserve">In Quarter 1 the entity has advertised for two (2) additional Market Agents (1 Local Market Agent and 1 Commercial Market Agent) with the aim that they will be starting trading in Quarter 2, there were no responses received from the advertisement. </t>
  </si>
  <si>
    <t xml:space="preserve"> The entity have started with the head hunting of market agents and only one BEE Market Agent have shown interest and currently busy with APAC compulsory e-learning modules by the 30 June 2025</t>
  </si>
  <si>
    <t>1.3 Utilise Adam Kok Farms as a primary production hub for agricultural produce by 30 June 2027.</t>
  </si>
  <si>
    <t>1.3.1 Number of cattle produced, sourced, and supplied to Umzikantu Abattoir.</t>
  </si>
  <si>
    <t xml:space="preserve"> Availability and sustainability of feedstock and markets.
Improved profitability and operational efficiency.
Recapitalisation of AKF Purchase cattle ready for slaughter. Cull, and condition/fatten old cows.        
Exchanged heifers and condition/fatten cattle from exchange. Implement Standard breeding practices</t>
  </si>
  <si>
    <t>914 Cattle produced, sourced, and supplied to Umzikantu Abattoir.</t>
  </si>
  <si>
    <t>1260 Cattle produced, sourced, and supplied to Umzikantu Abattoir.</t>
  </si>
  <si>
    <t xml:space="preserve"> 315 cattle produced, sourced and supplied to Umzikantu abattoir.</t>
  </si>
  <si>
    <t xml:space="preserve"> 320 cattle produced, sourced and supplied to Umzikantu abattoir.</t>
  </si>
  <si>
    <t>There is a negative variance of 85 cattle. This is because, in Quarter 1 there was a shortage of slaughter sheep that resulted to poor product mix and that caused low beef sales.</t>
  </si>
  <si>
    <t xml:space="preserve">The entity has already appointed a panel for livestock suppliers including all species slaughtered at Umzikantu in December 2024. </t>
  </si>
  <si>
    <t>Transfer notes, Financial Reports</t>
  </si>
  <si>
    <t xml:space="preserve">1.3.3  Number of hectares utilised for animal feed
</t>
  </si>
  <si>
    <t xml:space="preserve"> 46 ha utilised for crop production (40ha maize, 4ha cabbage and 2ha butternut</t>
  </si>
  <si>
    <t>20 ha utilised for maize production</t>
  </si>
  <si>
    <t xml:space="preserve">Procurement of inputs for 20 ha  of maize </t>
  </si>
  <si>
    <t xml:space="preserve">Land preparation, planting, topdressing, Sprayng (weed control, pest and disease control )                        </t>
  </si>
  <si>
    <t>None</t>
  </si>
  <si>
    <t>Production plan, procurement vouchers, tractor log sheets, GPS Coordinates</t>
  </si>
  <si>
    <t>1.3.4 No of feasibility studies conducted for high value crops</t>
  </si>
  <si>
    <t>Availability of land and capital for inputs, infrastructure and equipment</t>
  </si>
  <si>
    <t>New Target</t>
  </si>
  <si>
    <t>1 feasibility study on high value crops conducted.</t>
  </si>
  <si>
    <t>There is a negative variance of 1 feasibility study. During the expression of interest window period the production of cannabis was included. The proposals are at evaluation stage</t>
  </si>
  <si>
    <t>Feasibility study report</t>
  </si>
  <si>
    <t>1.3.5. Number of Feedlots established as source of supply to Umzikantu Abattoir</t>
  </si>
  <si>
    <t>Availability of funds and land</t>
  </si>
  <si>
    <t>One feedlot establishment facilitated</t>
  </si>
  <si>
    <t>Identifying key stakeholders on establishment of a feedlot</t>
  </si>
  <si>
    <t>Facilitation of meeting with key stakeholder on establishment of feedlot</t>
  </si>
  <si>
    <r>
      <rPr>
        <b/>
        <sz val="10"/>
        <color rgb="FF000000"/>
        <rFont val="Arial"/>
      </rPr>
      <t>Achieved</t>
    </r>
    <r>
      <rPr>
        <sz val="10"/>
        <color rgb="FF000000"/>
        <rFont val="Arial"/>
      </rPr>
      <t>: Stakeholders were identified through the expression of interest and the SCM office facilitated the meetings for the signing of the Lease agreement  with the partner to establish the feedlot at Adam Kok farms and the agreement was signed.</t>
    </r>
  </si>
  <si>
    <t>New feedlot</t>
  </si>
  <si>
    <t>1.4. Coordinate livestock improvement interventions to enhance regional supply of quality stock to Umzikantu Abattoir</t>
  </si>
  <si>
    <t>1.4.1. No of bulls loaned to communities to improve quality stock</t>
  </si>
  <si>
    <t xml:space="preserve">Availability of stock for genetic improvement. Increased number of branded animals from community supplied to the Abattoir .
</t>
  </si>
  <si>
    <t>8 bulls loaned to communities</t>
  </si>
  <si>
    <t>4 bulls loaned to communities</t>
  </si>
  <si>
    <t xml:space="preserve">4 bulls loaned to communities. </t>
  </si>
  <si>
    <t>During the evaluation of applications it was noticed that most applications were from the farmers who previously benefited from the programme.</t>
  </si>
  <si>
    <t>Signed loan agreements</t>
  </si>
  <si>
    <t xml:space="preserve">1.4.2. No of heifers exchanged with community cattle </t>
  </si>
  <si>
    <t>50 heifers exchanged with community cattle</t>
  </si>
  <si>
    <t>30 heifers exchanged with community cattle</t>
  </si>
  <si>
    <t xml:space="preserve">30 Heifers exchanged to communities. </t>
  </si>
  <si>
    <r>
      <rPr>
        <b/>
        <sz val="9"/>
        <color rgb="FF000000"/>
        <rFont val="Arial"/>
      </rPr>
      <t>Not achieved:</t>
    </r>
    <r>
      <rPr>
        <sz val="9"/>
        <color rgb="FF000000"/>
        <rFont val="Arial"/>
      </rPr>
      <t xml:space="preserve"> There are no heifers exchanged</t>
    </r>
  </si>
  <si>
    <t>Signed registers</t>
  </si>
  <si>
    <t>1.4.3. No of farmers assisted with brand mark certificate applications</t>
  </si>
  <si>
    <t>200 farmers assisted with brand mark certificate applications</t>
  </si>
  <si>
    <t xml:space="preserve">50 farmers assisted with brand mark certificate applications. </t>
  </si>
  <si>
    <t>75 farmers assisted with brand mark certificate applications</t>
  </si>
  <si>
    <r>
      <rPr>
        <b/>
        <sz val="9"/>
        <color rgb="FF000000"/>
        <rFont val="Arial"/>
      </rPr>
      <t>Over achieved:</t>
    </r>
    <r>
      <rPr>
        <sz val="9"/>
        <color rgb="FF000000"/>
        <rFont val="Arial"/>
      </rPr>
      <t xml:space="preserve"> 247 farmers assisted with brand mark certificates</t>
    </r>
  </si>
  <si>
    <t>List of farmers / copies of applications.</t>
  </si>
  <si>
    <t>1.4.4. No of animal identification campaigns organised</t>
  </si>
  <si>
    <t>8 animal identification campaigns organised</t>
  </si>
  <si>
    <t>5 animal identification campaigns organised</t>
  </si>
  <si>
    <t>1 animal identification campaign organised</t>
  </si>
  <si>
    <t>2 animal identification campaigns organised</t>
  </si>
  <si>
    <r>
      <rPr>
        <b/>
        <sz val="9"/>
        <color rgb="FF000000"/>
        <rFont val="Arial"/>
      </rPr>
      <t>Achieved:</t>
    </r>
    <r>
      <rPr>
        <sz val="9"/>
        <color rgb="FF000000"/>
        <rFont val="Arial"/>
      </rPr>
      <t xml:space="preserve"> 3 animal identification campaigns organised.</t>
    </r>
  </si>
  <si>
    <t>Attendance registers</t>
  </si>
  <si>
    <t xml:space="preserve"> GOAL: 2 </t>
  </si>
  <si>
    <t>Diversified Partnerships that Promote Inclusive Socio-economic Development and Growth.</t>
  </si>
  <si>
    <t>Baseline 2023/24
Perforamance Target</t>
  </si>
  <si>
    <t>2024/25 Performance Target</t>
  </si>
  <si>
    <t>Responsible Person</t>
  </si>
  <si>
    <t>2.1   Optimize linkages of meat industry value chain that enhance functionality of Umzikantu Abattoir by 30 June 2027.</t>
  </si>
  <si>
    <t>2.1.1 Number of signed and implemented off-take agreements for sale of meat from Umzikantu Abattoir.</t>
  </si>
  <si>
    <t>5 Off-take agreement for sale of meat from Umzikantu Abattoir signed and implemented</t>
  </si>
  <si>
    <t xml:space="preserve"> 5 Off-take agreement for sale of meat from Umzikantu Abattoir signed and implemented.</t>
  </si>
  <si>
    <t xml:space="preserve"> 4 Off-take agreements for sale of meat from Umzikantu Abattoir signed and implemented.</t>
  </si>
  <si>
    <t xml:space="preserve"> 1 Off-take agreement for sale of meat from Umzikantu Abattoir signed and implemented.</t>
  </si>
  <si>
    <r>
      <rPr>
        <b/>
        <sz val="9"/>
        <color rgb="FF000000"/>
        <rFont val="Arial"/>
      </rPr>
      <t>Achieved</t>
    </r>
    <r>
      <rPr>
        <sz val="9"/>
        <color rgb="FF000000"/>
        <rFont val="Arial"/>
      </rPr>
      <t xml:space="preserve">: 2 Offtake agreements Signed and implemented </t>
    </r>
  </si>
  <si>
    <t xml:space="preserve">5 signed Offtake agreements </t>
  </si>
  <si>
    <r>
      <t>2.2</t>
    </r>
    <r>
      <rPr>
        <b/>
        <sz val="7"/>
        <rFont val="Times New Roman"/>
        <family val="1"/>
      </rPr>
      <t xml:space="preserve">   </t>
    </r>
    <r>
      <rPr>
        <b/>
        <sz val="9"/>
        <rFont val="Arial"/>
        <family val="2"/>
      </rPr>
      <t>Optimize linkages of fruit and vegetable industry value chain in support of Kei Fresh Produce Market by 30 June 2027</t>
    </r>
  </si>
  <si>
    <t>2.2.1 Number of signed and implemented partnership agreements that enhance functionality of Kei Fresh Produce Market.</t>
  </si>
  <si>
    <t>1 Partnership agreement that enhance functionality of Kei Fresh Produce Market signed and implemented.</t>
  </si>
  <si>
    <t>1 Partnership agreement that enhances functionality of Kei Fresh Produce Market signed and implemented.</t>
  </si>
  <si>
    <t xml:space="preserve">1 meeting set in preparation for the partnership agreement. </t>
  </si>
  <si>
    <t>1 meeting set in preparation for the partnership agreement.</t>
  </si>
  <si>
    <r>
      <rPr>
        <b/>
        <sz val="10"/>
        <color rgb="FF000000"/>
        <rFont val="Arial"/>
      </rPr>
      <t xml:space="preserve">Partially Achieved: </t>
    </r>
    <r>
      <rPr>
        <sz val="10"/>
        <color rgb="FF000000"/>
        <rFont val="Arial"/>
      </rPr>
      <t xml:space="preserve">One (1) meeting set in preparation for the partnership agreement </t>
    </r>
  </si>
  <si>
    <t>The entity has not yet proceeded with meetings in preparation for the partnership agreements as the expression of interest publication closed only on 07 November 2024.</t>
  </si>
  <si>
    <t>Once the proposals have gone through all SCM Bid processes and the companies that have showed interest in working with KFPM were identified the meetings will be scheduled before 31 March 2025</t>
  </si>
  <si>
    <t xml:space="preserve">Attendance Register, Minutes of  (Q1).
Signed Partnership Agreement with KFPM.(Q3).
Implementation progress report.(Q4)
</t>
  </si>
  <si>
    <t>2.2.2 Number of signed and implemented off-take agreements with local farmers to supply KFPM with agricultural produce.</t>
  </si>
  <si>
    <t>Three (3) Off-take agreements signed and implemented with local non-commercial farmers to supply KFPM with agricultural produce.</t>
  </si>
  <si>
    <t>3  off-take agreements signed and implemented with local farmers to supply KFPM with agricultural produce.</t>
  </si>
  <si>
    <t>5 off-take agreements signed and implemented with local farmers to supply KFPM with agricultural produce.</t>
  </si>
  <si>
    <t>1 off-take agreement signed and implemented with local farmers to supply KFPM with agricultural produce.</t>
  </si>
  <si>
    <t>2 off-take agreements signed and implemented with local farmers to supply KFPM with agricultural produce.</t>
  </si>
  <si>
    <r>
      <rPr>
        <b/>
        <sz val="9"/>
        <color rgb="FF000000"/>
        <rFont val="Arial"/>
      </rPr>
      <t>Over Achieved: 7</t>
    </r>
    <r>
      <rPr>
        <sz val="9"/>
        <color rgb="FF000000"/>
        <rFont val="Arial"/>
      </rPr>
      <t xml:space="preserve"> off-take agreements signed and implemented with local farmers to supply KFPM with agricultural produce.</t>
    </r>
  </si>
  <si>
    <r>
      <rPr>
        <b/>
        <sz val="9"/>
        <color rgb="FF000000"/>
        <rFont val="Arial"/>
      </rPr>
      <t>Positive variance of 4</t>
    </r>
    <r>
      <rPr>
        <sz val="9"/>
        <color rgb="FF000000"/>
        <rFont val="Arial"/>
      </rPr>
      <t xml:space="preserve"> off-take agreements. Since Eyoluntu market agent has started to operate at KFPM, more farmers are seeking an agreement with the Agent in order for their produce to have access to market, hence an over achievement.</t>
    </r>
  </si>
  <si>
    <t xml:space="preserve">3 signed Off-take agreements </t>
  </si>
  <si>
    <t>2.3 Optimize  linkages of a rapid livestock production industry value chain that enhance functionality of Adam Kok  Farm by 30 June 2027</t>
  </si>
  <si>
    <t>2.3.1 Number of signed and implemented partnership agreements that enhance functionality of Adam Kok Farms.</t>
  </si>
  <si>
    <t>1 Partnership agreement signed with potential partner to enhance functionality of Adam Kok farms                                              Establishment of a centre of excellence at the farms. 
Rapid production programmes to enhance heifers and bull production.   Establishment of farmers incubation programme.</t>
  </si>
  <si>
    <t>2 partnerships agreements signed and implemented with potential partners to produce stock and supply Adam Kok with produce and market.</t>
  </si>
  <si>
    <t>1 partnership agreement signed and implemented with potential partner for full utilisation of the farm.</t>
  </si>
  <si>
    <t>There is a positive variance of 2.  This is as a result of delayed signing of agreements in the last financial year.</t>
  </si>
  <si>
    <t>Attendance registers  Signed partnership</t>
  </si>
  <si>
    <t xml:space="preserve">One Farmers' Incubation programme established at Adam Kok Farms. </t>
  </si>
  <si>
    <t>A strategic partnership agreement with ECRDA, in support of the   programme, concluded by 30 Septermber 2024.</t>
  </si>
  <si>
    <r>
      <rPr>
        <b/>
        <sz val="9"/>
        <color rgb="FF000000"/>
        <rFont val="Arial"/>
      </rPr>
      <t>Not Achieved</t>
    </r>
    <r>
      <rPr>
        <sz val="9"/>
        <color rgb="FF000000"/>
        <rFont val="Arial"/>
      </rPr>
      <t>:A strategic partnership agreement with ECRDA, in support of the   programme has not been  concluded by 30 Septermber 2024.</t>
    </r>
  </si>
  <si>
    <t>The strategic partnership agreement with ECDRA has not been concluded due to the policy of ECRDA stating that there must be one incubator and the prioritised site being Magwa.</t>
  </si>
  <si>
    <t>Management has issued a call for expression of interest and proposals have been received. An agreement with an  appropiate partner will be signed and concluded the 31 March 2025</t>
  </si>
  <si>
    <t>Register of participating farmers</t>
  </si>
  <si>
    <t>2.4. Prioritised Sector development plans implemented by June 2025</t>
  </si>
  <si>
    <t>2.4.1 Number of agricultural projects implemented.</t>
  </si>
  <si>
    <t xml:space="preserve"> *Concessions to bilateral negotiation meetings with targeted participants.
*Collaboration with municipalities.
*Segmentation of prioritised commodities per local municipality based on their natural endowments.
* Facilitate grading and upscaling of locally produced products.
*Collaborate with knowledge institutions such as University of Pretoria and Technology Innovation Agency (TIA)
</t>
  </si>
  <si>
    <t xml:space="preserve">1 mechanisation Centre Established  </t>
  </si>
  <si>
    <t xml:space="preserve">5 project proposals developed. </t>
  </si>
  <si>
    <t xml:space="preserve">Horticulture (Vegetable and Fruit) Production Project proposal developed.  </t>
  </si>
  <si>
    <r>
      <rPr>
        <b/>
        <sz val="9"/>
        <color rgb="FF000000"/>
        <rFont val="Arial"/>
      </rPr>
      <t>Over Achieved:</t>
    </r>
    <r>
      <rPr>
        <sz val="9"/>
        <color rgb="FF000000"/>
        <rFont val="Arial"/>
      </rPr>
      <t xml:space="preserve"> A horticulture production project proposal developed and submitted to DRDAR and Detailed Business Plan on the KFPM Packhouse submitted developed.</t>
    </r>
  </si>
  <si>
    <t>1 more proposal in the form of business plan on the Fresh Produce Packhouse Developed, reason being the delayed process of planning around the packhouse.</t>
  </si>
  <si>
    <t>Manager: PMO</t>
  </si>
  <si>
    <t>Muliti-stakeholder partnership agreement, Horticulture Production Land Map, Contract with farmers, submitted funding/finance applications .</t>
  </si>
  <si>
    <t xml:space="preserve">Red Meat Production project proposal developed. </t>
  </si>
  <si>
    <r>
      <rPr>
        <b/>
        <sz val="9"/>
        <color rgb="FF000000"/>
        <rFont val="Arial"/>
      </rPr>
      <t>Achieved:</t>
    </r>
    <r>
      <rPr>
        <sz val="9"/>
        <color rgb="FF000000"/>
        <rFont val="Arial"/>
      </rPr>
      <t xml:space="preserve"> Red Meat Production project proposal developed and submitted to ECDC.</t>
    </r>
  </si>
  <si>
    <t xml:space="preserve">Food Innovation and Technology Station project proposal developed. </t>
  </si>
  <si>
    <t xml:space="preserve">Project Implementation Plan developed. </t>
  </si>
  <si>
    <t>Muliti-stakeholder partnership agreement,  Contract with farmers, Survey Report, submitted funding/finance applications .</t>
  </si>
  <si>
    <t>2.5 Resource and funding provisioning partnerships in support of prioritised programmes and projects are established by 30 June 2025</t>
  </si>
  <si>
    <t>2.5.1 Number of resource and funding partnerships in support of prioritised sectors  established.</t>
  </si>
  <si>
    <r>
      <t>*</t>
    </r>
    <r>
      <rPr>
        <sz val="9"/>
        <color rgb="FF000000"/>
        <rFont val="Arial"/>
        <family val="2"/>
      </rPr>
      <t xml:space="preserve"> Appropriate and relevant networks
* Fundraising and resource mobilisation resources.
* Signed partnership agreements
*Relevant budget with targeted Strategic partner.</t>
    </r>
  </si>
  <si>
    <t>3 resource and funding partnerships with government and parastatals established.</t>
  </si>
  <si>
    <t>3 resource mobilisation and funding partnerships established</t>
  </si>
  <si>
    <t>1 resource mobilisation and funding partnership established</t>
  </si>
  <si>
    <r>
      <rPr>
        <b/>
        <sz val="9"/>
        <color rgb="FF000000"/>
        <rFont val="Arial"/>
      </rPr>
      <t>Over Achieved:</t>
    </r>
    <r>
      <rPr>
        <sz val="9"/>
        <color rgb="FF000000"/>
        <rFont val="Arial"/>
      </rPr>
      <t xml:space="preserve"> 1 funding partnership with ECDC,  3 funding agreements with Services Seta, and 1 funding agreement with Sacta Levy</t>
    </r>
  </si>
  <si>
    <t>4 more formalised funding partnerships were concluded in writing, reason being positive response to  negotiations held with Services Seta and Sacta Levy in the last Financial Year.</t>
  </si>
  <si>
    <t>Correspondence, attandance registers and partnership agreements</t>
  </si>
  <si>
    <t>2.6 Catalytic projects geared towards stimulating local economic development implemented by June 2027.</t>
  </si>
  <si>
    <t>2.6.1 Number of catalytic projects fully implemented</t>
  </si>
  <si>
    <t>* Concepts and plans approved by the parent municipality.
* Collaborations and partnerships</t>
  </si>
  <si>
    <t>1 catalytic project on renewable energy implemented.</t>
  </si>
  <si>
    <t xml:space="preserve">Renewable energy project poposal developed. </t>
  </si>
  <si>
    <r>
      <rPr>
        <b/>
        <sz val="9"/>
        <color rgb="FF000000"/>
        <rFont val="Arial"/>
      </rPr>
      <t>Achieved</t>
    </r>
    <r>
      <rPr>
        <sz val="9"/>
        <color rgb="FF000000"/>
        <rFont val="Arial"/>
      </rPr>
      <t>: Proposal Developed providing a framework for proposals solicited through the 2024/25 first call for expression of Interest.</t>
    </r>
  </si>
  <si>
    <t>Renewable energy project proposal</t>
  </si>
  <si>
    <t>1 catalytic project on digital infrastructure implemented.</t>
  </si>
  <si>
    <t>Digital infrastructure project proposal developed.</t>
  </si>
  <si>
    <t xml:space="preserve">Digital infrastructure project proposal </t>
  </si>
  <si>
    <r>
      <t xml:space="preserve"> </t>
    </r>
    <r>
      <rPr>
        <b/>
        <sz val="12"/>
        <rFont val="Arial"/>
        <family val="2"/>
      </rPr>
      <t>GOAL 3</t>
    </r>
  </si>
  <si>
    <t xml:space="preserve">Promoted Trade and Investment Opportunities in the District </t>
  </si>
  <si>
    <t xml:space="preserve"> </t>
  </si>
  <si>
    <t>Baseline 2023/34
Performance Target</t>
  </si>
  <si>
    <t>3.1 Investment promoted by 30 June 2027.</t>
  </si>
  <si>
    <t>3.1.1   Number of investments into the district attracted.</t>
  </si>
  <si>
    <t xml:space="preserve">* Sector Planning capacity, Co-operation of stakeholders.
*National and provincial investment and trade promotion agencies, e.g. InvestSa and ECDC’s One Stop Shop
*Collaboration with local municipalities
*Implementation of catalytic projects.  </t>
  </si>
  <si>
    <t>2 Number of infrastructure investments attracted into district tourism sites.</t>
  </si>
  <si>
    <t xml:space="preserve">2 investments attracted into the district. </t>
  </si>
  <si>
    <t>Manager: OCEO</t>
  </si>
  <si>
    <t>Trade and Investment Promotion Report</t>
  </si>
  <si>
    <t>3.2. Trade development by 30 June 2027.</t>
  </si>
  <si>
    <t>3.2.1 Total rand value of goods and services facilitated by Ntinga in trade promotion.</t>
  </si>
  <si>
    <t>* Database of producers and suppliers. 
* Identification of targeted commodoties.
* Multi-stakeholder collaboration.</t>
  </si>
  <si>
    <t>R50 million alue of traded oods and serices facilitated</t>
  </si>
  <si>
    <t>R50 million value of goods and services facilitated by Ntinga in trade promotion.</t>
  </si>
  <si>
    <t>R10 Million value of goods and services facilitated by Ntinga in trade promotion.</t>
  </si>
  <si>
    <r>
      <rPr>
        <b/>
        <sz val="9"/>
        <color rgb="FF000000"/>
        <rFont val="Arial"/>
      </rPr>
      <t>Over Achieved</t>
    </r>
    <r>
      <rPr>
        <sz val="9"/>
        <color rgb="FF000000"/>
        <rFont val="Arial"/>
      </rPr>
      <t xml:space="preserve">: A rand value of R19 641 131.56 has been achieved in trading with goods and services through the KFPM, Umzikantu Red Meat Abattoir and the Sacta Levy-Ntinga Collaboration project. </t>
    </r>
  </si>
  <si>
    <t xml:space="preserve">The set target has been exceeded by 9 641 131.56 reason being the allocation of Sacta Levy soft loans to local farmer during the period under review. </t>
  </si>
  <si>
    <t>3.3.  A five-year Supplier Development programme is developed and implemented by 30 June 2027.</t>
  </si>
  <si>
    <t xml:space="preserve">3.3.1 Number of enterprises supported </t>
  </si>
  <si>
    <t>* Active suppliers 
* Strategic partnerships</t>
  </si>
  <si>
    <t>90 Enterprises Supported.</t>
  </si>
  <si>
    <t xml:space="preserve">22 enterprises supported. </t>
  </si>
  <si>
    <t>22 enterprises supported.</t>
  </si>
  <si>
    <r>
      <rPr>
        <b/>
        <sz val="10"/>
        <color rgb="FF000000"/>
        <rFont val="Arial"/>
        <scheme val="minor"/>
      </rPr>
      <t>Over Achieved</t>
    </r>
    <r>
      <rPr>
        <sz val="10"/>
        <color rgb="FF000000"/>
        <rFont val="Arial"/>
        <scheme val="minor"/>
      </rPr>
      <t>: 60 enterprises were supported in the 1st quarter and 537 enterprises supported in the 2nd quarter.</t>
    </r>
  </si>
  <si>
    <t xml:space="preserve">553 more enterprises were supported, reason being the delayed funding response by Sacta Levy and the opportunity to submit Pesi applications to DRDAR and DALLRD. </t>
  </si>
  <si>
    <t>Not Applicable</t>
  </si>
  <si>
    <t xml:space="preserve">Quarterly Enterprise Development Report                 </t>
  </si>
  <si>
    <t>GOAL 4</t>
  </si>
  <si>
    <t>Dynamic, Capable and Sustainable State-Owned Company</t>
  </si>
  <si>
    <t>Baseline 2023/24
Performance Target</t>
  </si>
  <si>
    <r>
      <t>4.1</t>
    </r>
    <r>
      <rPr>
        <b/>
        <sz val="7"/>
        <rFont val="Times New Roman"/>
        <family val="1"/>
      </rPr>
      <t xml:space="preserve">   </t>
    </r>
    <r>
      <rPr>
        <b/>
        <sz val="9"/>
        <rFont val="Arial"/>
        <family val="2"/>
      </rPr>
      <t>Ensure Business Processes, Tools and Systems that support implementation of the Strategy and continued viability of the organisation by 30 June 2027.</t>
    </r>
  </si>
  <si>
    <t xml:space="preserve">4.1.1 Comply with municipality reporting regulation </t>
  </si>
  <si>
    <t>Accurate and complete financial records and PoE. Integrated system</t>
  </si>
  <si>
    <t>100% adherence with municipality reporting - Monthly and Quaterly report</t>
  </si>
  <si>
    <t>Compliance Reports :Finance Reports (S87 &amp; S89) ; SCM Report Paragraph 6 submitted to the Parent Municipality.</t>
  </si>
  <si>
    <t>2023/24 Quarter 4 Compliance Reports :Finance Reports (S87 &amp; S89) ; SCM Report Paragraph 6 submitted to the Parent Municipality.</t>
  </si>
  <si>
    <t>2024/25 Quarter 1 Compliance Reports :Finance Reports (S87 &amp; S89) ; SCM Report Paragraph 6 submitted to the Parent Municipality.</t>
  </si>
  <si>
    <t>CFO</t>
  </si>
  <si>
    <t>*BTO Monthly Reports
*Quarterly Performance Reports (Section 87, 89 ,
* Paragraph 6 and 36 of SCM).
* Proof of submission to the Parent Municipality</t>
  </si>
  <si>
    <t xml:space="preserve">Facilitate reviewal and approval of policies </t>
  </si>
  <si>
    <t>List of Policies to be reviewed coordinated by the 30 September 2024 .</t>
  </si>
  <si>
    <t>Policy workshop conducted and policies approved by the Board  on the 31 December 2024.</t>
  </si>
  <si>
    <r>
      <rPr>
        <b/>
        <sz val="9"/>
        <color rgb="FF000000"/>
        <rFont val="Arial"/>
      </rPr>
      <t>Achieved</t>
    </r>
    <r>
      <rPr>
        <sz val="9"/>
        <color rgb="FF000000"/>
        <rFont val="Arial"/>
      </rPr>
      <t xml:space="preserve"> :1. List of policies to be reviewed coordinated by 30 September 2024
2. Policy Workshop conducted by 31 December 2024</t>
    </r>
  </si>
  <si>
    <t>HOD: Corporate Services</t>
  </si>
  <si>
    <t xml:space="preserve">*Policy Review Workshop
*reviewed and Approved Policies by the Board 
* 2024/25 updated policy register. </t>
  </si>
  <si>
    <t xml:space="preserve">4.1.2 Value of procurement done with local suppliers (Eastern Cape). </t>
  </si>
  <si>
    <t xml:space="preserve">Supplier data base registration and support </t>
  </si>
  <si>
    <t>60% value of procurement done with local Suppliers (Eastern Cape)</t>
  </si>
  <si>
    <t>60% value of procurement done with Local Supplier (Eastern Cape).</t>
  </si>
  <si>
    <t>20.5% positive variance is attributed to the SCM Unit providing feedback to service providers on their unsuccessful quotations. This has seen a marked improvement from supplier responses especially in the range of  (R 2000 to R199,000)</t>
  </si>
  <si>
    <t xml:space="preserve">Finance Supplier Report
</t>
  </si>
  <si>
    <t xml:space="preserve">4.1.3 % of suppliers paid within 30 days  </t>
  </si>
  <si>
    <r>
      <t>·</t>
    </r>
    <r>
      <rPr>
        <sz val="7"/>
        <color theme="1"/>
        <rFont val="Times New Roman"/>
        <family val="1"/>
      </rPr>
      <t xml:space="preserve">  </t>
    </r>
    <r>
      <rPr>
        <sz val="9"/>
        <color theme="1"/>
        <rFont val="Arial"/>
        <family val="2"/>
      </rPr>
      <t>Collection of due revenue.
Proper Cashflow Management.</t>
    </r>
    <r>
      <rPr>
        <sz val="9"/>
        <color theme="1"/>
        <rFont val="Symbol"/>
        <family val="1"/>
        <charset val="2"/>
      </rPr>
      <t xml:space="preserve">
</t>
    </r>
  </si>
  <si>
    <t>100% of suppliers paid within 30 days from date of invoice.</t>
  </si>
  <si>
    <t>Due to cashflow challenges the Entity has been unable to pay invoices within 30 days.</t>
  </si>
  <si>
    <t xml:space="preserve">Finance ageing Report.
</t>
  </si>
  <si>
    <t>4.1.4 Clean administration and Improve Audit outcome</t>
  </si>
  <si>
    <t>Accurate financial record and PoE Timely scheduled governance meeting.</t>
  </si>
  <si>
    <t>Unqualified audit outcome</t>
  </si>
  <si>
    <t>Clean audit opinion</t>
  </si>
  <si>
    <r>
      <rPr>
        <b/>
        <sz val="9"/>
        <color rgb="FF000000"/>
        <rFont val="Arial"/>
      </rPr>
      <t>Achieved:</t>
    </r>
    <r>
      <rPr>
        <sz val="9"/>
        <color rgb="FF000000"/>
        <rFont val="Arial"/>
      </rPr>
      <t xml:space="preserve"> Agency received an Unqualified audit outcome</t>
    </r>
  </si>
  <si>
    <t xml:space="preserve">Audit Report </t>
  </si>
  <si>
    <t>4.2  Create unit  of skills and competences that deliver Ntinga strategic objectives.</t>
  </si>
  <si>
    <t>4.2.1 % alignment of organisational structure to strategy. </t>
  </si>
  <si>
    <t>Organisational structure review</t>
  </si>
  <si>
    <t>100% alignment of organisational structure to strategy.</t>
  </si>
  <si>
    <t>100% alignment of organisational structure to strategy by 30 June 2025</t>
  </si>
  <si>
    <t xml:space="preserve"> 1. Approved 2024/2025 Organogram by the Board.
2. Job Evaluation committee appointed by 30 September 2024</t>
  </si>
  <si>
    <t>Job evaluation results presented to the committee  by 31 December 2024</t>
  </si>
  <si>
    <t>Organogram was not approved and Job evaluation results were not presented to the committee  by 31 December 2024 because there were SCM delays in awarding the bid to the successful bidder.</t>
  </si>
  <si>
    <t>Organogram will be approved after the job evaluation has been fully conducted with positions graded. The whole exercise  will be completed during the fourth quarter of 2024/25 financial year.</t>
  </si>
  <si>
    <t>Signed JDs, appointment letters for evaluation committee,attendance registers and proof of submission to board committees.</t>
  </si>
  <si>
    <t>4.2.2 % Improvement on retention of critical skills.</t>
  </si>
  <si>
    <t>Improved retention of critical skills. </t>
  </si>
  <si>
    <t>Improve retention of critical skills to 95%.</t>
  </si>
  <si>
    <t>Improve retention of critical skills to 95% by 30 June 2025</t>
  </si>
  <si>
    <r>
      <rPr>
        <sz val="9"/>
        <color rgb="FF000000"/>
        <rFont val="Arial"/>
      </rPr>
      <t xml:space="preserve">1.  Four (4) training programmes coordinated by 30 September 2024   
</t>
    </r>
    <r>
      <rPr>
        <b/>
        <sz val="9"/>
        <color rgb="FF000000"/>
        <rFont val="Arial Narrow"/>
      </rPr>
      <t>2.</t>
    </r>
    <r>
      <rPr>
        <sz val="9"/>
        <color rgb="FF000000"/>
        <rFont val="Arial Narrow"/>
      </rPr>
      <t xml:space="preserve"> </t>
    </r>
    <r>
      <rPr>
        <sz val="9"/>
        <color rgb="FF000000"/>
        <rFont val="Arial"/>
      </rPr>
      <t>Database for SETA accredited  training providers coordinated by 30 September 2024</t>
    </r>
  </si>
  <si>
    <t>Monitor the progress of all Approved bursaries by 31 December 2024</t>
  </si>
  <si>
    <r>
      <rPr>
        <b/>
        <sz val="9"/>
        <color rgb="FF000000"/>
        <rFont val="Arial"/>
      </rPr>
      <t>Achieved</t>
    </r>
    <r>
      <rPr>
        <sz val="9"/>
        <color rgb="FF000000"/>
        <rFont val="Arial"/>
      </rPr>
      <t>1. Training coordination was  done.
2. Database for SETA Accredited training providers has been developed.
3. Progress on approved bursaries is monitored.</t>
    </r>
  </si>
  <si>
    <t xml:space="preserve">* Quarterly: Training Report 
*  Approved Annual Training Plan, </t>
  </si>
  <si>
    <t>4.2.3 Percentage implementation of the ICT Master Systems Plan.</t>
  </si>
  <si>
    <t xml:space="preserve">Funding of projects identified in the ICT Master Systems Plan </t>
  </si>
  <si>
    <t>80% Implementation of the ICT Master Systems Plan.</t>
  </si>
  <si>
    <t>80% Implementation of the ICT Master Systems Plan by 30 June 2025</t>
  </si>
  <si>
    <t xml:space="preserve">1. Anti-virus software renewed.                           2. Sage Evolution software renewed       3. Abaserve software renewed   by 30 September 2024    
</t>
  </si>
  <si>
    <t>1. Sage VIP software renewed by 31 December 2024</t>
  </si>
  <si>
    <r>
      <rPr>
        <b/>
        <sz val="9"/>
        <color rgb="FF000000"/>
        <rFont val="Arial"/>
      </rPr>
      <t>Achieved</t>
    </r>
    <r>
      <rPr>
        <sz val="9"/>
        <color rgb="FF000000"/>
        <rFont val="Arial"/>
      </rPr>
      <t xml:space="preserve"> :Anti-virus, Sage Evolution, Abaserve and Sage VIP softwares renewed</t>
    </r>
  </si>
  <si>
    <t xml:space="preserve"> Renewal payment invoices and memo
Project Completion certificate
 Implementation Report</t>
  </si>
  <si>
    <t>4.3 Continuously improve internal and external reputation and image of the institution by 30 Jun 2027</t>
  </si>
  <si>
    <t>4.3.1 Number of corporate branding initiatives implemented.</t>
  </si>
  <si>
    <t>Well known corporate brand.</t>
  </si>
  <si>
    <t xml:space="preserve">4 Corporate branding initiatives implemented. </t>
  </si>
  <si>
    <t>4 Corporate branding initiatives implemented.</t>
  </si>
  <si>
    <t>1 Corporate branding initiative implemented.</t>
  </si>
  <si>
    <t>Signed report on corporate branding initiatives</t>
  </si>
  <si>
    <t xml:space="preserve">4.4 Operational resilience: ensure that your business processes are documented, business process must be aligned to your business by 30 June 2027 “ Improve business continuity to 95% reliability.  </t>
  </si>
  <si>
    <t>4.4.1 Business processes and systems documented.</t>
  </si>
  <si>
    <t>Revised and reviewed business processes for the entity</t>
  </si>
  <si>
    <t>Develop,Revised and review business processes for the entity
1- Finance &amp; SCM -  revise &amp; review
7- Trading Enterprises- revise &amp; review
2- Corporate Services- Review</t>
  </si>
  <si>
    <t>Develop,Revised and review business processes for the entity
1- Finance &amp; SCM -  revise &amp; review
7- Trading Enterprises- revise &amp; review (3 Abattoir, 3 KFPM and 1 Adam Kok Farms)
2- Corporate Services- Review (Recruitment and Leave)    by 30 September 2024</t>
  </si>
  <si>
    <r>
      <rPr>
        <b/>
        <sz val="9"/>
        <color rgb="FF000000"/>
        <rFont val="Arial"/>
      </rPr>
      <t xml:space="preserve">Achieved </t>
    </r>
    <r>
      <rPr>
        <sz val="9"/>
        <color rgb="FF000000"/>
        <rFont val="Arial"/>
      </rPr>
      <t>:
1- Finance &amp; SCM -  revise &amp; review
7- Trading Enterprises- revise &amp; review (3 Abattoir, 3 KFPM and 1 Adam Kok Farms)
2- Corporate Services- Review (Recruitment and Leave)    by 30 September 2024</t>
    </r>
  </si>
  <si>
    <t>CFO
HOD: Corporate Services
HOD: Trading Enterprises</t>
  </si>
  <si>
    <t xml:space="preserve">Q1- 1 SOP Developed.
Q2- Revised and reviewed business processes for the entity. </t>
  </si>
  <si>
    <t>4.4.2 % of server availability based on operating hours</t>
  </si>
  <si>
    <t>Entity business processes aligned</t>
  </si>
  <si>
    <r>
      <t>95% server availability based on operating hours</t>
    </r>
    <r>
      <rPr>
        <b/>
        <sz val="9"/>
        <color rgb="FF000000"/>
        <rFont val="Arial"/>
        <family val="2"/>
        <scheme val="minor"/>
      </rPr>
      <t xml:space="preserve">.  </t>
    </r>
  </si>
  <si>
    <t>95% server availability based on operating hours by 30 June 2025</t>
  </si>
  <si>
    <t>95% server availability based on operating hours for this quarter by 30 September 2024</t>
  </si>
  <si>
    <t>95% server availability based on operating hours for this quarter by 31 December 2024</t>
  </si>
  <si>
    <r>
      <rPr>
        <b/>
        <sz val="9"/>
        <color rgb="FF000000"/>
        <rFont val="Arial"/>
      </rPr>
      <t>Achieved</t>
    </r>
    <r>
      <rPr>
        <sz val="9"/>
        <color rgb="FF000000"/>
        <rFont val="Arial"/>
      </rPr>
      <t xml:space="preserve"> : 95% Server available during operating hours.</t>
    </r>
  </si>
  <si>
    <t>Backup Reports</t>
  </si>
  <si>
    <t>4.5 Full compliance to governance, legislative and regulatory framework</t>
  </si>
  <si>
    <t xml:space="preserve">4.5.1 100% Compliance to all governance, legislative and regulatory framework. </t>
  </si>
  <si>
    <t>Annual review of strategic plan by 31 May</t>
  </si>
  <si>
    <t>Annual review of strategic plan by 31 May.</t>
  </si>
  <si>
    <t>Annual review of strategic plan by 31 May 2025</t>
  </si>
  <si>
    <t>No Target Set for this Quarter</t>
  </si>
  <si>
    <t>No target set for this period</t>
  </si>
  <si>
    <t xml:space="preserve">Reviewed and signed Strategic Plan  
</t>
  </si>
  <si>
    <t>Periodic Performance Reporting</t>
  </si>
  <si>
    <t>100% performance reporting</t>
  </si>
  <si>
    <t xml:space="preserve">2023/24 4th Quarter Performance Report submitted to the Board and to the Parent    Municipality                                                                                                      </t>
  </si>
  <si>
    <t>2024/25 1st Quarter Performance Report submitted to the Board and to the Parent Municipality</t>
  </si>
  <si>
    <r>
      <rPr>
        <b/>
        <sz val="9"/>
        <color rgb="FF000000"/>
        <rFont val="Arial"/>
        <scheme val="minor"/>
      </rPr>
      <t>Achieved</t>
    </r>
    <r>
      <rPr>
        <sz val="9"/>
        <color rgb="FF000000"/>
        <rFont val="Arial"/>
        <scheme val="minor"/>
      </rPr>
      <t>: 2023/24 4th Quarter  and 2024/25 1st Quarter Perfomance reports were submitted to the Board and Parent Municipality</t>
    </r>
  </si>
  <si>
    <t xml:space="preserve">* Proof of Submission to the Board and  Parent Municipality.
* Performance Reports:
Q1- 4th Quarter Performance Report
Q2- 1st Quarter Report
Q3- 2nd Quarter Report
     - Midterm Report
Q4-  3rd Quarter report
* Board Minutes   </t>
  </si>
  <si>
    <t>2023/24 Draft  Annual Performance Report submitted to the Board, Parent Municipality and AGSA</t>
  </si>
  <si>
    <t>Draft Annual report submitted to ORTDM and Board by 31 December 2024</t>
  </si>
  <si>
    <r>
      <rPr>
        <b/>
        <sz val="9"/>
        <color rgb="FF000000"/>
        <rFont val="Arial"/>
        <scheme val="minor"/>
      </rPr>
      <t>Achieved</t>
    </r>
    <r>
      <rPr>
        <sz val="9"/>
        <color rgb="FF000000"/>
        <rFont val="Arial"/>
        <scheme val="minor"/>
      </rPr>
      <t>: 2023/24 Draft Annual Report was submitted to the Board, Parent Municipality and AGSA and Draft Annual Report was submitted to ORTDM and Board by 31 December 2024</t>
    </r>
  </si>
  <si>
    <t>Manager: OCEO/CS</t>
  </si>
  <si>
    <t xml:space="preserve"> Proof of Submission to the Board, Parent Municipality and to 
AGSA- (Only Annual Performnce Report)
* Board Minutes </t>
  </si>
  <si>
    <t>Governance, legislation and regulatory compliance checklists</t>
  </si>
  <si>
    <t>100% planning and execution of planned Board and Committee meetings, for the year</t>
  </si>
  <si>
    <t>100% planning and execution of planned Board and Committee meetings for the year</t>
  </si>
  <si>
    <t>One (1) Board and 3 Committee Meetings organised.</t>
  </si>
  <si>
    <t>One (1) Board and 4 Committee Meetings organised.</t>
  </si>
  <si>
    <t>Company Secretary</t>
  </si>
  <si>
    <t>Agenda and Minutes of Meetings.</t>
  </si>
  <si>
    <t>Governance, legislation and regulatory Compliance Checklists</t>
  </si>
  <si>
    <t xml:space="preserve"> 100% compliance to all governance, legislative and regulatory framework in line with the compliance Universe. </t>
  </si>
  <si>
    <t xml:space="preserve">100% compliance to all governance, legislative and regulatory framework in line with the compliance Universe </t>
  </si>
  <si>
    <t>Compliance report submitted to the SEC Chairperson.</t>
  </si>
  <si>
    <t>Compliance report presented at the SEC meeting.</t>
  </si>
  <si>
    <r>
      <rPr>
        <b/>
        <sz val="9"/>
        <color rgb="FF000000"/>
        <rFont val="Arial"/>
      </rPr>
      <t>Achieved</t>
    </r>
    <r>
      <rPr>
        <sz val="9"/>
        <color rgb="FF000000"/>
        <rFont val="Arial"/>
      </rPr>
      <t>: two compliance reports submitted.</t>
    </r>
  </si>
  <si>
    <t>Compliance Report
Compliance Audit</t>
  </si>
  <si>
    <t>Up to the date Risk Register
Risk Management oversight</t>
  </si>
  <si>
    <t xml:space="preserve">2024/25 Risk assessment and reporting conducted. </t>
  </si>
  <si>
    <t>2024/25 Risk assessment conducted</t>
  </si>
  <si>
    <r>
      <rPr>
        <b/>
        <sz val="9"/>
        <color rgb="FF000000"/>
        <rFont val="Arial"/>
        <scheme val="minor"/>
      </rPr>
      <t>Achieved</t>
    </r>
    <r>
      <rPr>
        <sz val="9"/>
        <color rgb="FF000000"/>
        <rFont val="Arial"/>
        <scheme val="minor"/>
      </rPr>
      <t>: Risk Assessment was conducted in July 2024</t>
    </r>
  </si>
  <si>
    <t xml:space="preserve">2024/ 25 Updated Risk Register </t>
  </si>
  <si>
    <t xml:space="preserve">1 Risk Management Report submitted to the Audit Committee  </t>
  </si>
  <si>
    <t xml:space="preserve">1Risk Management Report submitted to the Audit Committee  </t>
  </si>
  <si>
    <r>
      <rPr>
        <b/>
        <sz val="9"/>
        <color rgb="FF000000"/>
        <rFont val="Arial"/>
      </rPr>
      <t>Achieved</t>
    </r>
    <r>
      <rPr>
        <sz val="9"/>
        <color rgb="FF000000"/>
        <rFont val="Arial"/>
      </rPr>
      <t>: quarterly reports were submitted to the Audit Committee</t>
    </r>
  </si>
  <si>
    <t xml:space="preserve">Risk Management Reports submitted to the Audit &amp; Risk Committee   </t>
  </si>
  <si>
    <t>NTINGA O.R. TAMBO DEVELOPMENT AGENCY SOC LTD ANNUAL BUDGET FOR THE 2024/2025 FINANCIAL YEAR</t>
  </si>
  <si>
    <t xml:space="preserve"> Budget 2024/2025</t>
  </si>
  <si>
    <t>Total</t>
  </si>
  <si>
    <t>Variance</t>
  </si>
  <si>
    <t>Board of Directors Allowances</t>
  </si>
  <si>
    <t>Board of Directors Travelling, Accommodation &amp; other</t>
  </si>
  <si>
    <t>Depreciation</t>
  </si>
  <si>
    <t>Assets impairment</t>
  </si>
  <si>
    <t>Repairs and Maintenance</t>
  </si>
  <si>
    <t>Fresh Produce Market Operations</t>
  </si>
  <si>
    <t>Abattoir Operations</t>
  </si>
  <si>
    <t>Dairy Farm Operations</t>
  </si>
  <si>
    <t>Farms Operations</t>
  </si>
  <si>
    <t>Water Services Operations</t>
  </si>
  <si>
    <t>Other Operating Expenditure</t>
  </si>
  <si>
    <t>Adjustments to Biological Assets</t>
  </si>
  <si>
    <r>
      <t xml:space="preserve">Achieved: </t>
    </r>
    <r>
      <rPr>
        <sz val="9"/>
        <color rgb="FF000000"/>
        <rFont val="Arial"/>
        <scheme val="minor"/>
      </rPr>
      <t>The operations were completed by the contracted service provider as a measure to mitigate cashflow problems experienced by the entity.  The service provider signed an agreement to provide 4 tons of maize per Ha from the 20 ha.</t>
    </r>
  </si>
  <si>
    <r>
      <t>Partially achieved:</t>
    </r>
    <r>
      <rPr>
        <sz val="9"/>
        <color rgb="FF000000"/>
        <rFont val="Arial"/>
      </rPr>
      <t xml:space="preserve"> 550 cattle supplied to Umzikantu Abattoir: 64 transferred from Adam Kok Farms and                             486 sourced from auctions</t>
    </r>
  </si>
  <si>
    <r>
      <t xml:space="preserve">Not achieved: </t>
    </r>
    <r>
      <rPr>
        <sz val="9"/>
        <color rgb="FF000000"/>
        <rFont val="Arial"/>
      </rPr>
      <t xml:space="preserve">No feasibility study conducted on high value crops. </t>
    </r>
  </si>
  <si>
    <r>
      <rPr>
        <b/>
        <sz val="9"/>
        <color rgb="FF000000"/>
        <rFont val="Arial"/>
      </rPr>
      <t>Not achieved:</t>
    </r>
    <r>
      <rPr>
        <sz val="9"/>
        <color rgb="FF000000"/>
        <rFont val="Arial"/>
      </rPr>
      <t xml:space="preserve"> There are no bulls loaned for the period under review. </t>
    </r>
  </si>
  <si>
    <t xml:space="preserve">None </t>
  </si>
  <si>
    <r>
      <t xml:space="preserve">Achieved: </t>
    </r>
    <r>
      <rPr>
        <sz val="9"/>
        <color rgb="FF000000"/>
        <rFont val="Arial"/>
      </rPr>
      <t>2023/24 4th Quarter  and 2024/25 1st Quarter Compliance reports: Finance Reports(S87 &amp; S89); SCM Report Paragraph 6 were submitted to the Parent Municipality</t>
    </r>
  </si>
  <si>
    <r>
      <t xml:space="preserve"> </t>
    </r>
    <r>
      <rPr>
        <b/>
        <sz val="9"/>
        <color rgb="FF000000"/>
        <rFont val="Arial"/>
      </rPr>
      <t xml:space="preserve">Partially Achieved: </t>
    </r>
    <r>
      <rPr>
        <sz val="9"/>
        <color rgb="FF000000"/>
        <rFont val="Arial"/>
      </rPr>
      <t>Job evaluation committee was appointed by the 30 September 2024.</t>
    </r>
  </si>
  <si>
    <r>
      <t xml:space="preserve">Not Achieved: </t>
    </r>
    <r>
      <rPr>
        <sz val="9"/>
        <color rgb="FF000000"/>
        <rFont val="Arial"/>
      </rPr>
      <t xml:space="preserve">57% of invioices due were not paid within 30 days. </t>
    </r>
  </si>
  <si>
    <r>
      <rPr>
        <b/>
        <sz val="9"/>
        <color rgb="FF000000"/>
        <rFont val="Arial"/>
        <scheme val="minor"/>
      </rPr>
      <t>Over Achieved</t>
    </r>
    <r>
      <rPr>
        <sz val="9"/>
        <color rgb="FF000000"/>
        <rFont val="Arial"/>
        <scheme val="minor"/>
      </rPr>
      <t xml:space="preserve">: 3 Board Meetings, 3 ARC Meetings, 2 SDIC, 2 HRRC , 1 SEC and 3 UIFW Adhoc Meetings </t>
    </r>
  </si>
  <si>
    <t xml:space="preserve">3 Adhoc  UIFW Meetings as established by the Board to discuss the UIFW report and provide recommendations and 1  Extra Board Meeting (to discuss the recruitment process for Head: Trading Enterprises) </t>
  </si>
  <si>
    <t>TIA (Technology Innovation Agency) the main targeted partner could not attend two proposed sessions to discuss the issue of funding for planning and implementation of the project</t>
  </si>
  <si>
    <r>
      <rPr>
        <b/>
        <sz val="9"/>
        <rFont val="Arial"/>
        <family val="2"/>
      </rPr>
      <t>Partially Achieved</t>
    </r>
    <r>
      <rPr>
        <sz val="9"/>
        <rFont val="Arial"/>
        <family val="2"/>
      </rPr>
      <t>: Proposal developed for presentation to Stakeholders on 19 July 2024. Project Implementation plan not developed.</t>
    </r>
  </si>
  <si>
    <t>Management has agreed to pursue another physical meeting with TIA (technlogy innovation agency) the meeting will be arrange before end January 2025</t>
  </si>
  <si>
    <t>The adjudication of proposals is set for 2024/25 Quarter 3.</t>
  </si>
  <si>
    <t>The window of application has been extended to 20 January 2025.  The target is deferred to 2024/25  Quarter 3.</t>
  </si>
  <si>
    <t>During the evaluation of applications it was noticed that most applications were from the farmers who previously benefited from the programme and from 1  local municipality</t>
  </si>
  <si>
    <t>The window of application has been extended to 20 January 2025.  The target is deferred to 2024/25 Quarter 3</t>
  </si>
  <si>
    <t>There is a positive variance of 122 farmers.  Farmers apply as and when they can afford the fee.</t>
  </si>
  <si>
    <r>
      <rPr>
        <b/>
        <sz val="9"/>
        <color rgb="FF000000"/>
        <rFont val="Arial"/>
      </rPr>
      <t>Over Achieved:</t>
    </r>
    <r>
      <rPr>
        <sz val="9"/>
        <color rgb="FF000000"/>
        <rFont val="Arial"/>
      </rPr>
      <t xml:space="preserve"> 3 partnership agreements signed and being implemented with potential partners.</t>
    </r>
  </si>
  <si>
    <r>
      <rPr>
        <b/>
        <sz val="9"/>
        <color rgb="FF000000"/>
        <rFont val="Arial"/>
      </rPr>
      <t>Achieved:</t>
    </r>
    <r>
      <rPr>
        <sz val="9"/>
        <color rgb="FF000000"/>
        <rFont val="Arial"/>
      </rPr>
      <t xml:space="preserve"> Digital infrastructure project proposal developed.</t>
    </r>
  </si>
  <si>
    <r>
      <rPr>
        <b/>
        <sz val="9"/>
        <color rgb="FF000000"/>
        <rFont val="Arial"/>
      </rPr>
      <t xml:space="preserve">Over Achieved: </t>
    </r>
    <r>
      <rPr>
        <sz val="9"/>
        <color rgb="FF000000"/>
        <rFont val="Arial"/>
      </rPr>
      <t>80.5% procurement done with local suppliers (Eastern Cape)</t>
    </r>
  </si>
  <si>
    <t xml:space="preserve">The Entity is currently looking at alternative revenue generation streams as part a financial recovery to improve cashflow. </t>
  </si>
  <si>
    <r>
      <rPr>
        <b/>
        <sz val="9"/>
        <color rgb="FF000000"/>
        <rFont val="Arial"/>
      </rPr>
      <t>Achieved</t>
    </r>
    <r>
      <rPr>
        <sz val="9"/>
        <color rgb="FF000000"/>
        <rFont val="Arial"/>
      </rPr>
      <t>: 2 Corporate Branding initiatives implemented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</si>
</sst>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R&quot;#,##0;[Red]\-&quot;R&quot;#,##0"/>
    <numFmt numFmtId="43" formatCode="_-* #,##0.00_-;\-* #,##0.00_-;_-* &quot;-&quot;??_-;_-@_-"/>
    <numFmt numFmtId="164" formatCode="_(* #,##0.00_);_(* \(#,##0.00\);_(* &quot;-&quot;??_);_(@_)"/>
    <numFmt numFmtId="165" formatCode="_ * #,##0_ ;_ * \-#,##0_ ;_ * &quot;-&quot;??_ ;_ @_ "/>
    <numFmt numFmtId="166" formatCode="_ * #,##0.00_ ;_ * \-#,##0.00_ ;_ * &quot;-&quot;??_ ;_ @_ "/>
    <numFmt numFmtId="167" formatCode="[$-409]d\-mmm\-yy;@"/>
    <numFmt numFmtId="168" formatCode="_(* #,##0_);_(* \(#,##0\);_(* &quot;-&quot;??_);_(@_)"/>
    <numFmt numFmtId="169" formatCode="_-* #,##0_-;\-* #,##0_-;_-* &quot;-&quot;??_-;_-@_-"/>
  </numFmts>
  <fonts count="50" x14ac:knownFonts="1">
    <font>
      <sz val="11"/>
      <color theme="1"/>
      <name val="Arial"/>
      <family val="2"/>
      <scheme val="minor"/>
    </font>
    <font>
      <sz val="11"/>
      <color theme="1"/>
      <name val="Arial"/>
      <family val="2"/>
      <scheme val="minor"/>
    </font>
    <font>
      <sz val="10"/>
      <name val="Arial"/>
      <family val="2"/>
      <scheme val="minor"/>
    </font>
    <font>
      <sz val="11"/>
      <name val="Arial"/>
      <family val="2"/>
      <scheme val="minor"/>
    </font>
    <font>
      <sz val="10"/>
      <name val="Arial"/>
      <family val="2"/>
    </font>
    <font>
      <sz val="9"/>
      <name val="Arial"/>
      <family val="2"/>
      <scheme val="minor"/>
    </font>
    <font>
      <sz val="9"/>
      <name val="Arial"/>
      <family val="2"/>
    </font>
    <font>
      <b/>
      <sz val="11"/>
      <color theme="1"/>
      <name val="Arial"/>
      <family val="2"/>
      <scheme val="minor"/>
    </font>
    <font>
      <b/>
      <sz val="16"/>
      <name val="Arial Black"/>
      <family val="2"/>
    </font>
    <font>
      <b/>
      <sz val="12"/>
      <name val="Arial"/>
      <family val="2"/>
    </font>
    <font>
      <sz val="12"/>
      <name val="Arial"/>
      <family val="2"/>
      <scheme val="minor"/>
    </font>
    <font>
      <b/>
      <sz val="9"/>
      <name val="Arial"/>
      <family val="2"/>
    </font>
    <font>
      <b/>
      <sz val="7"/>
      <name val="Times New Roman"/>
      <family val="1"/>
    </font>
    <font>
      <sz val="9"/>
      <name val="Symbol"/>
      <family val="1"/>
      <charset val="2"/>
    </font>
    <font>
      <b/>
      <sz val="12"/>
      <name val="Arial"/>
      <family val="2"/>
      <scheme val="minor"/>
    </font>
    <font>
      <b/>
      <sz val="14"/>
      <color rgb="FF009900"/>
      <name val="Arial Black"/>
      <family val="2"/>
    </font>
    <font>
      <sz val="9"/>
      <color theme="1"/>
      <name val="Arial"/>
      <family val="2"/>
      <scheme val="minor"/>
    </font>
    <font>
      <sz val="9"/>
      <color theme="1"/>
      <name val="Arial"/>
      <family val="2"/>
    </font>
    <font>
      <sz val="9"/>
      <color rgb="FF000000"/>
      <name val="Arial"/>
      <family val="2"/>
    </font>
    <font>
      <sz val="9"/>
      <color theme="1"/>
      <name val="Symbol"/>
      <family val="1"/>
      <charset val="2"/>
    </font>
    <font>
      <sz val="7"/>
      <color theme="1"/>
      <name val="Times New Roman"/>
      <family val="1"/>
    </font>
    <font>
      <b/>
      <sz val="9"/>
      <color rgb="FF000000"/>
      <name val="Arial"/>
      <family val="2"/>
      <scheme val="minor"/>
    </font>
    <font>
      <b/>
      <sz val="16"/>
      <color indexed="8"/>
      <name val="Arial"/>
      <family val="2"/>
    </font>
    <font>
      <sz val="11"/>
      <color indexed="8"/>
      <name val="Arial"/>
      <family val="2"/>
    </font>
    <font>
      <b/>
      <sz val="18"/>
      <color indexed="8"/>
      <name val="Arial"/>
      <family val="2"/>
    </font>
    <font>
      <b/>
      <sz val="11"/>
      <name val="Arial"/>
      <family val="2"/>
    </font>
    <font>
      <b/>
      <i/>
      <sz val="16"/>
      <color indexed="8"/>
      <name val="Lucida Handwriting"/>
      <family val="4"/>
    </font>
    <font>
      <b/>
      <sz val="18"/>
      <color rgb="FF000000"/>
      <name val="Arial"/>
      <family val="2"/>
    </font>
    <font>
      <b/>
      <sz val="9"/>
      <name val="Arial"/>
      <family val="2"/>
      <scheme val="minor"/>
    </font>
    <font>
      <sz val="11"/>
      <name val="Arial"/>
      <family val="2"/>
    </font>
    <font>
      <sz val="9"/>
      <color rgb="FF000000"/>
      <name val="Symbol"/>
      <family val="1"/>
      <charset val="2"/>
    </font>
    <font>
      <b/>
      <sz val="9"/>
      <color rgb="FF000000"/>
      <name val="Arial"/>
      <family val="2"/>
    </font>
    <font>
      <sz val="11"/>
      <color rgb="FFFF0000"/>
      <name val="Arial"/>
      <family val="2"/>
    </font>
    <font>
      <b/>
      <sz val="9"/>
      <color rgb="FF000000"/>
      <name val="Arial"/>
    </font>
    <font>
      <sz val="9"/>
      <color rgb="FF000000"/>
      <name val="Arial"/>
    </font>
    <font>
      <b/>
      <sz val="9"/>
      <color rgb="FF000000"/>
      <name val="Arial"/>
      <scheme val="minor"/>
    </font>
    <font>
      <sz val="9"/>
      <color rgb="FF000000"/>
      <name val="Arial"/>
      <scheme val="minor"/>
    </font>
    <font>
      <b/>
      <sz val="10"/>
      <color rgb="FF000000"/>
      <name val="Arial"/>
    </font>
    <font>
      <sz val="10"/>
      <color rgb="FF000000"/>
      <name val="Arial"/>
    </font>
    <font>
      <sz val="11"/>
      <color theme="1"/>
      <name val="Arial"/>
      <family val="2"/>
      <charset val="1"/>
    </font>
    <font>
      <b/>
      <sz val="9"/>
      <color theme="1"/>
      <name val="Arial"/>
      <family val="2"/>
      <charset val="1"/>
    </font>
    <font>
      <sz val="9"/>
      <name val="Arial"/>
    </font>
    <font>
      <b/>
      <sz val="9"/>
      <color rgb="FF000000"/>
      <name val="Arial Narrow"/>
    </font>
    <font>
      <sz val="9"/>
      <color rgb="FF000000"/>
      <name val="Arial Narrow"/>
    </font>
    <font>
      <sz val="10"/>
      <name val="Arial"/>
      <family val="2"/>
      <charset val="1"/>
    </font>
    <font>
      <sz val="10"/>
      <color rgb="FF000000"/>
      <name val="Arial"/>
      <family val="2"/>
      <charset val="1"/>
    </font>
    <font>
      <sz val="10"/>
      <color rgb="FF000000"/>
      <name val="Calibri"/>
    </font>
    <font>
      <b/>
      <sz val="10"/>
      <color rgb="FF000000"/>
      <name val="Arial"/>
      <scheme val="minor"/>
    </font>
    <font>
      <sz val="10"/>
      <color rgb="FF000000"/>
      <name val="Arial"/>
      <scheme val="minor"/>
    </font>
    <font>
      <sz val="9"/>
      <color rgb="FF000000"/>
      <name val="Arial"/>
      <family val="2"/>
      <scheme val="minor"/>
    </font>
  </fonts>
  <fills count="19">
    <fill>
      <patternFill patternType="none"/>
    </fill>
    <fill>
      <patternFill patternType="gray125"/>
    </fill>
    <fill>
      <patternFill patternType="solid">
        <fgColor rgb="FFC2D69B"/>
        <bgColor indexed="64"/>
      </patternFill>
    </fill>
    <fill>
      <patternFill patternType="solid">
        <fgColor rgb="FFFFFFFF"/>
        <bgColor indexed="64"/>
      </patternFill>
    </fill>
    <fill>
      <gradientFill degree="90">
        <stop position="0">
          <color theme="0"/>
        </stop>
        <stop position="1">
          <color rgb="FF92D050"/>
        </stop>
      </gradientFill>
    </fill>
    <fill>
      <patternFill patternType="solid">
        <fgColor rgb="FFEAF1DD"/>
        <bgColor indexed="64"/>
      </patternFill>
    </fill>
    <fill>
      <patternFill patternType="solid">
        <fgColor rgb="FFD6E3BC"/>
        <bgColor indexed="64"/>
      </patternFill>
    </fill>
    <fill>
      <patternFill patternType="solid">
        <fgColor theme="0"/>
        <bgColor indexed="64"/>
      </patternFill>
    </fill>
    <fill>
      <patternFill patternType="solid">
        <fgColor rgb="FFD6E3BC"/>
        <bgColor rgb="FF000000"/>
      </patternFill>
    </fill>
    <fill>
      <patternFill patternType="solid">
        <fgColor theme="0" tint="-4.9989318521683403E-2"/>
        <bgColor indexed="64"/>
      </patternFill>
    </fill>
    <fill>
      <patternFill patternType="solid">
        <fgColor rgb="FF80A083"/>
        <bgColor indexed="64"/>
      </patternFill>
    </fill>
    <fill>
      <patternFill patternType="solid">
        <fgColor rgb="FFFFFFFF"/>
        <bgColor rgb="FF000000"/>
      </patternFill>
    </fill>
    <fill>
      <patternFill patternType="solid">
        <fgColor rgb="FFFFFFCC"/>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99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medium">
        <color indexed="64"/>
      </bottom>
      <diagonal/>
    </border>
    <border>
      <left/>
      <right/>
      <top style="thin">
        <color rgb="FF000000"/>
      </top>
      <bottom/>
      <diagonal/>
    </border>
    <border>
      <left/>
      <right/>
      <top/>
      <bottom style="thin">
        <color indexed="64"/>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2">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361">
    <xf numFmtId="0" fontId="0" fillId="0" borderId="0" xfId="0"/>
    <xf numFmtId="0" fontId="3" fillId="0" borderId="0" xfId="0" applyFont="1"/>
    <xf numFmtId="9" fontId="5" fillId="0" borderId="1" xfId="0" applyNumberFormat="1" applyFont="1" applyBorder="1" applyAlignment="1" applyProtection="1">
      <alignment horizontal="left" vertical="top" wrapText="1"/>
      <protection locked="0"/>
    </xf>
    <xf numFmtId="0" fontId="5" fillId="0" borderId="1" xfId="0" applyFont="1" applyBorder="1" applyAlignment="1" applyProtection="1">
      <alignment horizontal="justify" vertical="top" wrapText="1"/>
      <protection locked="0"/>
    </xf>
    <xf numFmtId="0" fontId="6" fillId="0" borderId="1" xfId="0" applyFont="1" applyBorder="1" applyAlignment="1">
      <alignment vertical="top" wrapText="1"/>
    </xf>
    <xf numFmtId="0" fontId="2" fillId="0" borderId="0" xfId="0" applyFont="1" applyAlignment="1" applyProtection="1">
      <alignment horizontal="left" vertical="top"/>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top" wrapText="1"/>
      <protection locked="0"/>
    </xf>
    <xf numFmtId="0" fontId="3" fillId="0" borderId="0" xfId="0" applyFont="1" applyAlignment="1">
      <alignment horizontal="left" vertical="top"/>
    </xf>
    <xf numFmtId="0" fontId="10" fillId="0" borderId="0" xfId="0" applyFont="1" applyAlignment="1" applyProtection="1">
      <alignment horizontal="center" vertical="center"/>
      <protection locked="0"/>
    </xf>
    <xf numFmtId="0" fontId="11" fillId="2"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0" borderId="1" xfId="0"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5" fillId="0" borderId="1" xfId="0" applyFont="1" applyBorder="1" applyAlignment="1" applyProtection="1">
      <alignment vertical="top" wrapText="1"/>
      <protection locked="0"/>
    </xf>
    <xf numFmtId="0" fontId="5" fillId="0" borderId="1" xfId="0" applyFont="1" applyBorder="1" applyAlignment="1">
      <alignment horizontal="left" vertical="top" wrapText="1"/>
    </xf>
    <xf numFmtId="0" fontId="13" fillId="3" borderId="1" xfId="0" applyFont="1" applyFill="1" applyBorder="1" applyAlignment="1">
      <alignment horizontal="left"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7" xfId="0" applyFont="1" applyFill="1" applyBorder="1" applyAlignment="1">
      <alignment horizontal="left" vertical="top" wrapText="1"/>
    </xf>
    <xf numFmtId="0" fontId="18" fillId="0" borderId="1" xfId="0" applyFont="1" applyBorder="1" applyAlignment="1">
      <alignment horizontal="justify" vertical="top" wrapText="1"/>
    </xf>
    <xf numFmtId="0" fontId="16" fillId="0" borderId="1" xfId="0" applyFont="1" applyBorder="1" applyAlignment="1">
      <alignment vertical="top" wrapText="1"/>
    </xf>
    <xf numFmtId="0" fontId="2" fillId="0" borderId="0" xfId="0" applyFont="1" applyAlignment="1" applyProtection="1">
      <alignment horizontal="center" vertical="center" wrapText="1"/>
      <protection locked="0"/>
    </xf>
    <xf numFmtId="0" fontId="18" fillId="3" borderId="1" xfId="0" applyFont="1" applyFill="1" applyBorder="1" applyAlignment="1">
      <alignment horizontal="left" vertical="top" wrapText="1"/>
    </xf>
    <xf numFmtId="0" fontId="9" fillId="10" borderId="12" xfId="0" applyFont="1" applyFill="1" applyBorder="1" applyAlignment="1">
      <alignment horizontal="left" vertical="top" wrapText="1"/>
    </xf>
    <xf numFmtId="0" fontId="18" fillId="3" borderId="1" xfId="0" applyFont="1" applyFill="1" applyBorder="1" applyAlignment="1">
      <alignment horizontal="justify" vertical="top" wrapText="1"/>
    </xf>
    <xf numFmtId="0" fontId="11" fillId="10" borderId="12" xfId="0" applyFont="1" applyFill="1" applyBorder="1" applyAlignment="1">
      <alignment horizontal="left" vertical="top" wrapText="1"/>
    </xf>
    <xf numFmtId="0" fontId="6" fillId="3" borderId="28" xfId="0" applyFont="1" applyFill="1" applyBorder="1" applyAlignment="1">
      <alignment vertical="top" wrapText="1"/>
    </xf>
    <xf numFmtId="0" fontId="2" fillId="7"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justify" vertical="top" wrapText="1"/>
      <protection locked="0"/>
    </xf>
    <xf numFmtId="0" fontId="2" fillId="7" borderId="1" xfId="0" applyFont="1" applyFill="1" applyBorder="1" applyAlignment="1" applyProtection="1">
      <alignment vertical="top" wrapText="1"/>
      <protection locked="0"/>
    </xf>
    <xf numFmtId="43" fontId="0" fillId="0" borderId="0" xfId="1" applyFont="1" applyAlignment="1">
      <alignment vertical="top" wrapText="1"/>
    </xf>
    <xf numFmtId="0" fontId="17" fillId="0" borderId="1" xfId="0" applyFont="1" applyBorder="1" applyAlignment="1">
      <alignment horizontal="justify" vertical="top" wrapText="1"/>
    </xf>
    <xf numFmtId="6" fontId="5" fillId="0" borderId="1" xfId="0" applyNumberFormat="1" applyFont="1" applyBorder="1" applyAlignment="1" applyProtection="1">
      <alignment vertical="top" wrapText="1"/>
      <protection locked="0"/>
    </xf>
    <xf numFmtId="6" fontId="5" fillId="0" borderId="1" xfId="0" applyNumberFormat="1"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6" fillId="7" borderId="1" xfId="0" applyFont="1" applyFill="1" applyBorder="1" applyAlignment="1">
      <alignment horizontal="left" vertical="top" wrapText="1"/>
    </xf>
    <xf numFmtId="0" fontId="9" fillId="10" borderId="13" xfId="0" applyFont="1" applyFill="1" applyBorder="1" applyAlignment="1">
      <alignment horizontal="justify" vertical="center" wrapText="1"/>
    </xf>
    <xf numFmtId="0" fontId="5" fillId="0" borderId="0" xfId="0" applyFont="1" applyAlignment="1">
      <alignment horizontal="left" vertical="top" wrapText="1"/>
    </xf>
    <xf numFmtId="0" fontId="10" fillId="0" borderId="0" xfId="0" applyFont="1" applyAlignment="1">
      <alignment horizontal="left" vertical="top" wrapText="1"/>
    </xf>
    <xf numFmtId="0" fontId="14" fillId="0" borderId="0" xfId="0" applyFont="1" applyAlignment="1">
      <alignment horizontal="justify" vertical="center" wrapText="1"/>
    </xf>
    <xf numFmtId="0" fontId="5" fillId="0" borderId="0" xfId="0" applyFont="1" applyAlignment="1">
      <alignment horizontal="justify" vertical="center" wrapText="1"/>
    </xf>
    <xf numFmtId="0" fontId="3" fillId="0" borderId="0" xfId="0" applyFont="1" applyAlignment="1">
      <alignment horizontal="left" vertical="top" wrapText="1"/>
    </xf>
    <xf numFmtId="0" fontId="3" fillId="0" borderId="0" xfId="0" applyFont="1" applyAlignment="1">
      <alignment wrapText="1"/>
    </xf>
    <xf numFmtId="0" fontId="2" fillId="0" borderId="0" xfId="0" applyFont="1" applyAlignment="1" applyProtection="1">
      <alignment horizontal="center" vertical="top" wrapText="1"/>
      <protection locked="0"/>
    </xf>
    <xf numFmtId="0" fontId="17" fillId="0" borderId="1" xfId="0" applyFont="1" applyBorder="1" applyAlignment="1">
      <alignment horizontal="left" vertical="top" wrapText="1"/>
    </xf>
    <xf numFmtId="0" fontId="23" fillId="0" borderId="0" xfId="0" applyFont="1"/>
    <xf numFmtId="0" fontId="24" fillId="0" borderId="0" xfId="0" applyFont="1" applyAlignment="1">
      <alignment horizontal="center"/>
    </xf>
    <xf numFmtId="0" fontId="26" fillId="0" borderId="0" xfId="0" applyFont="1"/>
    <xf numFmtId="0" fontId="25" fillId="0" borderId="0" xfId="0" applyFont="1"/>
    <xf numFmtId="0" fontId="29" fillId="0" borderId="0" xfId="0" applyFont="1"/>
    <xf numFmtId="0" fontId="25" fillId="0" borderId="1" xfId="0" applyFont="1" applyBorder="1"/>
    <xf numFmtId="0" fontId="25" fillId="0" borderId="5" xfId="0" applyFont="1" applyBorder="1" applyAlignment="1">
      <alignment horizontal="center" wrapText="1"/>
    </xf>
    <xf numFmtId="0" fontId="25" fillId="0" borderId="6" xfId="0" applyFont="1" applyBorder="1" applyAlignment="1">
      <alignment horizontal="center"/>
    </xf>
    <xf numFmtId="0" fontId="25" fillId="0" borderId="1" xfId="0" applyFont="1" applyBorder="1" applyAlignment="1">
      <alignment wrapText="1"/>
    </xf>
    <xf numFmtId="0" fontId="25" fillId="12" borderId="4" xfId="0" applyFont="1" applyFill="1" applyBorder="1" applyAlignment="1">
      <alignment wrapText="1"/>
    </xf>
    <xf numFmtId="0" fontId="29" fillId="12" borderId="0" xfId="0" applyFont="1" applyFill="1"/>
    <xf numFmtId="0" fontId="25" fillId="12" borderId="1" xfId="0" quotePrefix="1" applyFont="1" applyFill="1" applyBorder="1"/>
    <xf numFmtId="0" fontId="25" fillId="12" borderId="1" xfId="0" applyFont="1" applyFill="1" applyBorder="1"/>
    <xf numFmtId="0" fontId="25" fillId="9" borderId="1" xfId="0" applyFont="1" applyFill="1" applyBorder="1"/>
    <xf numFmtId="0" fontId="29" fillId="9" borderId="0" xfId="0" applyFont="1" applyFill="1"/>
    <xf numFmtId="0" fontId="29" fillId="9" borderId="1" xfId="0" applyFont="1" applyFill="1" applyBorder="1"/>
    <xf numFmtId="0" fontId="29" fillId="0" borderId="1" xfId="0" applyFont="1" applyBorder="1"/>
    <xf numFmtId="165" fontId="29" fillId="9" borderId="0" xfId="0" applyNumberFormat="1" applyFont="1" applyFill="1"/>
    <xf numFmtId="165" fontId="29" fillId="9" borderId="1" xfId="0" applyNumberFormat="1" applyFont="1" applyFill="1" applyBorder="1"/>
    <xf numFmtId="165" fontId="29" fillId="0" borderId="1" xfId="18" applyNumberFormat="1" applyFont="1" applyFill="1" applyBorder="1"/>
    <xf numFmtId="165" fontId="25" fillId="13" borderId="1" xfId="18" quotePrefix="1" applyNumberFormat="1" applyFont="1" applyFill="1" applyBorder="1"/>
    <xf numFmtId="165" fontId="29" fillId="0" borderId="0" xfId="18" quotePrefix="1" applyNumberFormat="1" applyFont="1" applyFill="1" applyBorder="1"/>
    <xf numFmtId="164" fontId="29" fillId="0" borderId="0" xfId="18" applyFont="1"/>
    <xf numFmtId="168" fontId="29" fillId="14" borderId="1" xfId="18" applyNumberFormat="1" applyFont="1" applyFill="1" applyBorder="1"/>
    <xf numFmtId="168" fontId="25" fillId="13" borderId="1" xfId="0" applyNumberFormat="1" applyFont="1" applyFill="1" applyBorder="1"/>
    <xf numFmtId="168" fontId="29" fillId="0" borderId="0" xfId="0" applyNumberFormat="1" applyFont="1"/>
    <xf numFmtId="43" fontId="29" fillId="0" borderId="0" xfId="0" applyNumberFormat="1" applyFont="1"/>
    <xf numFmtId="168" fontId="29" fillId="14" borderId="1" xfId="0" applyNumberFormat="1" applyFont="1" applyFill="1" applyBorder="1"/>
    <xf numFmtId="164" fontId="29" fillId="0" borderId="1" xfId="18" applyFont="1" applyBorder="1"/>
    <xf numFmtId="164" fontId="29" fillId="14" borderId="1" xfId="18" applyFont="1" applyFill="1" applyBorder="1"/>
    <xf numFmtId="164" fontId="29" fillId="14" borderId="1" xfId="0" applyNumberFormat="1" applyFont="1" applyFill="1" applyBorder="1"/>
    <xf numFmtId="0" fontId="29" fillId="14" borderId="1" xfId="0" applyFont="1" applyFill="1" applyBorder="1"/>
    <xf numFmtId="165" fontId="29" fillId="0" borderId="0" xfId="0" applyNumberFormat="1" applyFont="1"/>
    <xf numFmtId="165" fontId="25" fillId="0" borderId="1" xfId="18" applyNumberFormat="1" applyFont="1" applyFill="1" applyBorder="1"/>
    <xf numFmtId="165" fontId="25" fillId="15" borderId="1" xfId="18" applyNumberFormat="1" applyFont="1" applyFill="1" applyBorder="1"/>
    <xf numFmtId="165" fontId="25" fillId="15" borderId="0" xfId="18" applyNumberFormat="1" applyFont="1" applyFill="1" applyBorder="1"/>
    <xf numFmtId="168" fontId="25" fillId="15" borderId="1" xfId="0" applyNumberFormat="1" applyFont="1" applyFill="1" applyBorder="1"/>
    <xf numFmtId="168" fontId="25" fillId="0" borderId="0" xfId="0" applyNumberFormat="1" applyFont="1"/>
    <xf numFmtId="165" fontId="29" fillId="0" borderId="6" xfId="18" applyNumberFormat="1" applyFont="1" applyFill="1" applyBorder="1"/>
    <xf numFmtId="165" fontId="29" fillId="0" borderId="0" xfId="18" applyNumberFormat="1" applyFont="1" applyFill="1"/>
    <xf numFmtId="164" fontId="29" fillId="0" borderId="0" xfId="0" applyNumberFormat="1" applyFont="1"/>
    <xf numFmtId="165" fontId="29" fillId="0" borderId="5" xfId="18" applyNumberFormat="1" applyFont="1" applyFill="1" applyBorder="1"/>
    <xf numFmtId="165" fontId="29" fillId="0" borderId="1" xfId="18" quotePrefix="1" applyNumberFormat="1" applyFont="1" applyFill="1" applyBorder="1"/>
    <xf numFmtId="0" fontId="29" fillId="0" borderId="1" xfId="0" applyFont="1" applyBorder="1" applyAlignment="1">
      <alignment wrapText="1"/>
    </xf>
    <xf numFmtId="169" fontId="29" fillId="14" borderId="1" xfId="0" applyNumberFormat="1" applyFont="1" applyFill="1" applyBorder="1"/>
    <xf numFmtId="165" fontId="25" fillId="0" borderId="5" xfId="18" applyNumberFormat="1" applyFont="1" applyFill="1" applyBorder="1"/>
    <xf numFmtId="165" fontId="25" fillId="0" borderId="0" xfId="18" applyNumberFormat="1" applyFont="1" applyFill="1" applyBorder="1"/>
    <xf numFmtId="168" fontId="25" fillId="0" borderId="1" xfId="0" applyNumberFormat="1" applyFont="1" applyBorder="1"/>
    <xf numFmtId="165" fontId="25" fillId="0" borderId="5" xfId="18" applyNumberFormat="1" applyFont="1" applyBorder="1"/>
    <xf numFmtId="43" fontId="29" fillId="0" borderId="1" xfId="18" applyNumberFormat="1" applyFont="1" applyFill="1" applyBorder="1"/>
    <xf numFmtId="165" fontId="29" fillId="0" borderId="1" xfId="18" quotePrefix="1" applyNumberFormat="1" applyFont="1" applyBorder="1"/>
    <xf numFmtId="164" fontId="25" fillId="0" borderId="1" xfId="18" applyFont="1" applyBorder="1"/>
    <xf numFmtId="168" fontId="25" fillId="0" borderId="1" xfId="18" applyNumberFormat="1" applyFont="1" applyBorder="1"/>
    <xf numFmtId="165" fontId="25" fillId="0" borderId="0" xfId="0" applyNumberFormat="1" applyFont="1"/>
    <xf numFmtId="165" fontId="25" fillId="0" borderId="1" xfId="18" applyNumberFormat="1" applyFont="1" applyBorder="1"/>
    <xf numFmtId="164" fontId="29" fillId="0" borderId="0" xfId="18" quotePrefix="1" applyFont="1"/>
    <xf numFmtId="3" fontId="29" fillId="0" borderId="0" xfId="0" applyNumberFormat="1" applyFont="1"/>
    <xf numFmtId="3" fontId="25" fillId="0" borderId="0" xfId="0" applyNumberFormat="1" applyFont="1"/>
    <xf numFmtId="3" fontId="29" fillId="16" borderId="0" xfId="0" applyNumberFormat="1" applyFont="1" applyFill="1"/>
    <xf numFmtId="168" fontId="29" fillId="16" borderId="0" xfId="0" applyNumberFormat="1" applyFont="1" applyFill="1"/>
    <xf numFmtId="0" fontId="25" fillId="12" borderId="1" xfId="0" applyFont="1" applyFill="1" applyBorder="1" applyAlignment="1">
      <alignment horizontal="center" wrapText="1"/>
    </xf>
    <xf numFmtId="165" fontId="29" fillId="2" borderId="0" xfId="0" applyNumberFormat="1" applyFont="1" applyFill="1"/>
    <xf numFmtId="43" fontId="29" fillId="17" borderId="0" xfId="0" applyNumberFormat="1" applyFont="1" applyFill="1"/>
    <xf numFmtId="168" fontId="29" fillId="18" borderId="0" xfId="0" applyNumberFormat="1" applyFont="1" applyFill="1"/>
    <xf numFmtId="0" fontId="11" fillId="5" borderId="27" xfId="0" applyFont="1" applyFill="1" applyBorder="1" applyAlignment="1">
      <alignment horizontal="left" vertical="top" wrapText="1"/>
    </xf>
    <xf numFmtId="0" fontId="16" fillId="0" borderId="1" xfId="0" applyFont="1" applyBorder="1" applyAlignment="1">
      <alignment horizontal="justify" vertical="top"/>
    </xf>
    <xf numFmtId="0" fontId="18" fillId="0" borderId="5" xfId="0" applyFont="1" applyBorder="1" applyAlignment="1">
      <alignment horizontal="justify" vertical="top" wrapText="1"/>
    </xf>
    <xf numFmtId="0" fontId="6" fillId="0" borderId="1" xfId="0" applyFont="1" applyBorder="1" applyAlignment="1" applyProtection="1">
      <alignment horizontal="left" vertical="top" wrapText="1"/>
      <protection locked="0"/>
    </xf>
    <xf numFmtId="0" fontId="18" fillId="3" borderId="1" xfId="0" applyFont="1" applyFill="1" applyBorder="1" applyAlignment="1">
      <alignment vertical="top" wrapText="1"/>
    </xf>
    <xf numFmtId="0" fontId="18" fillId="3" borderId="12" xfId="0" applyFont="1" applyFill="1" applyBorder="1" applyAlignment="1">
      <alignment horizontal="justify" vertical="top" wrapText="1"/>
    </xf>
    <xf numFmtId="0" fontId="18" fillId="3" borderId="14" xfId="0" applyFont="1" applyFill="1" applyBorder="1" applyAlignment="1">
      <alignment horizontal="justify" vertical="top" wrapText="1"/>
    </xf>
    <xf numFmtId="0" fontId="18" fillId="3" borderId="12" xfId="0" applyFont="1" applyFill="1" applyBorder="1" applyAlignment="1">
      <alignment horizontal="left" vertical="top" wrapText="1"/>
    </xf>
    <xf numFmtId="0" fontId="18" fillId="3" borderId="14" xfId="0" applyFont="1" applyFill="1" applyBorder="1" applyAlignment="1">
      <alignment horizontal="left" vertical="top" wrapText="1"/>
    </xf>
    <xf numFmtId="0" fontId="18" fillId="3" borderId="7" xfId="0" applyFont="1" applyFill="1" applyBorder="1" applyAlignment="1">
      <alignment horizontal="left" vertical="top" wrapText="1"/>
    </xf>
    <xf numFmtId="0" fontId="6" fillId="0" borderId="30" xfId="0" applyFont="1" applyBorder="1" applyAlignment="1">
      <alignment horizontal="left" vertical="top" wrapText="1"/>
    </xf>
    <xf numFmtId="0" fontId="5" fillId="0" borderId="19" xfId="0" applyFont="1" applyBorder="1" applyAlignment="1" applyProtection="1">
      <alignment horizontal="left" vertical="top"/>
      <protection locked="0"/>
    </xf>
    <xf numFmtId="0" fontId="6" fillId="3" borderId="20" xfId="0" applyFont="1" applyFill="1" applyBorder="1" applyAlignment="1">
      <alignment horizontal="center" vertical="top" wrapText="1"/>
    </xf>
    <xf numFmtId="0" fontId="18" fillId="3" borderId="30" xfId="0" applyFont="1" applyFill="1" applyBorder="1" applyAlignment="1">
      <alignment horizontal="justify" vertical="top" wrapText="1"/>
    </xf>
    <xf numFmtId="0" fontId="18" fillId="3" borderId="29" xfId="0" applyFont="1" applyFill="1" applyBorder="1" applyAlignment="1">
      <alignment horizontal="justify" vertical="top" wrapText="1"/>
    </xf>
    <xf numFmtId="0" fontId="18" fillId="3" borderId="26" xfId="0" applyFont="1" applyFill="1" applyBorder="1" applyAlignment="1">
      <alignment horizontal="justify" vertical="top" wrapText="1"/>
    </xf>
    <xf numFmtId="0" fontId="6" fillId="3" borderId="30" xfId="0" applyFont="1" applyFill="1" applyBorder="1" applyAlignment="1">
      <alignment horizontal="left" vertical="top" wrapText="1"/>
    </xf>
    <xf numFmtId="0" fontId="6" fillId="3" borderId="3" xfId="0" applyFont="1" applyFill="1" applyBorder="1" applyAlignment="1">
      <alignment horizontal="left" vertical="top" wrapText="1"/>
    </xf>
    <xf numFmtId="0" fontId="9" fillId="10" borderId="16" xfId="0" applyFont="1" applyFill="1" applyBorder="1" applyAlignment="1">
      <alignment horizontal="left" vertical="top" wrapText="1"/>
    </xf>
    <xf numFmtId="0" fontId="9" fillId="10" borderId="14" xfId="0" applyFont="1" applyFill="1" applyBorder="1" applyAlignment="1">
      <alignment horizontal="left" vertical="top" wrapText="1"/>
    </xf>
    <xf numFmtId="0" fontId="30" fillId="0" borderId="0" xfId="0" applyFont="1"/>
    <xf numFmtId="0" fontId="11" fillId="6" borderId="30" xfId="0" applyFont="1" applyFill="1" applyBorder="1" applyAlignment="1">
      <alignment horizontal="left" vertical="top" wrapText="1"/>
    </xf>
    <xf numFmtId="0" fontId="5" fillId="0" borderId="30" xfId="0" applyFont="1" applyBorder="1" applyAlignment="1">
      <alignment horizontal="left" vertical="top" wrapText="1"/>
    </xf>
    <xf numFmtId="0" fontId="17" fillId="0" borderId="30" xfId="0" applyFont="1" applyBorder="1" applyAlignment="1">
      <alignment horizontal="justify" vertical="top" wrapText="1"/>
    </xf>
    <xf numFmtId="0" fontId="6" fillId="0" borderId="30" xfId="0" applyFont="1" applyBorder="1" applyAlignment="1">
      <alignment vertical="top" wrapText="1"/>
    </xf>
    <xf numFmtId="0" fontId="11" fillId="8" borderId="30" xfId="0" applyFont="1" applyFill="1" applyBorder="1" applyAlignment="1">
      <alignment vertical="top" wrapText="1"/>
    </xf>
    <xf numFmtId="0" fontId="11" fillId="2" borderId="2" xfId="0" applyFont="1" applyFill="1" applyBorder="1" applyAlignment="1">
      <alignment horizontal="left" vertical="top" wrapText="1"/>
    </xf>
    <xf numFmtId="0" fontId="0" fillId="0" borderId="1" xfId="0" applyBorder="1" applyAlignment="1">
      <alignment vertical="top" wrapText="1"/>
    </xf>
    <xf numFmtId="0" fontId="18" fillId="7" borderId="1" xfId="0" applyFont="1" applyFill="1" applyBorder="1" applyAlignment="1">
      <alignment horizontal="left" vertical="top" wrapText="1"/>
    </xf>
    <xf numFmtId="0" fontId="18" fillId="7" borderId="1" xfId="0" applyFont="1" applyFill="1" applyBorder="1" applyAlignment="1">
      <alignment horizontal="justify" vertical="top" wrapText="1"/>
    </xf>
    <xf numFmtId="0" fontId="2" fillId="7" borderId="0" xfId="0" applyFont="1" applyFill="1" applyAlignment="1" applyProtection="1">
      <alignment horizontal="center" vertical="center"/>
      <protection locked="0"/>
    </xf>
    <xf numFmtId="0" fontId="18" fillId="3" borderId="2" xfId="0" applyFont="1" applyFill="1" applyBorder="1" applyAlignment="1">
      <alignment horizontal="justify" vertical="top" wrapText="1"/>
    </xf>
    <xf numFmtId="0" fontId="11" fillId="5" borderId="2" xfId="0" applyFont="1" applyFill="1" applyBorder="1" applyAlignment="1">
      <alignment horizontal="left" vertical="top" wrapText="1"/>
    </xf>
    <xf numFmtId="0" fontId="11" fillId="7" borderId="2" xfId="0" applyFont="1" applyFill="1" applyBorder="1" applyAlignment="1">
      <alignment horizontal="left" vertical="top" wrapText="1"/>
    </xf>
    <xf numFmtId="0" fontId="31" fillId="7" borderId="2"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0" borderId="7" xfId="0" applyFont="1" applyBorder="1" applyAlignment="1">
      <alignment vertical="top" wrapText="1"/>
    </xf>
    <xf numFmtId="0" fontId="6" fillId="11" borderId="30" xfId="0" applyFont="1" applyFill="1" applyBorder="1" applyAlignment="1">
      <alignment vertical="top" wrapText="1"/>
    </xf>
    <xf numFmtId="0" fontId="6" fillId="3" borderId="6" xfId="0" applyFont="1" applyFill="1" applyBorder="1" applyAlignment="1">
      <alignment horizontal="left" vertical="top" wrapText="1"/>
    </xf>
    <xf numFmtId="0" fontId="6" fillId="11" borderId="7" xfId="0" applyFont="1" applyFill="1" applyBorder="1" applyAlignment="1">
      <alignment vertical="top" wrapText="1"/>
    </xf>
    <xf numFmtId="0" fontId="6" fillId="7" borderId="14" xfId="0" applyFont="1" applyFill="1" applyBorder="1" applyAlignment="1">
      <alignment vertical="top" wrapText="1"/>
    </xf>
    <xf numFmtId="0" fontId="6" fillId="7" borderId="25" xfId="0" applyFont="1" applyFill="1" applyBorder="1" applyAlignment="1">
      <alignment vertical="top" wrapText="1"/>
    </xf>
    <xf numFmtId="0" fontId="6" fillId="7" borderId="2" xfId="0" applyFont="1" applyFill="1" applyBorder="1" applyAlignment="1">
      <alignment vertical="top" wrapText="1"/>
    </xf>
    <xf numFmtId="17" fontId="25" fillId="12" borderId="1" xfId="0" quotePrefix="1" applyNumberFormat="1" applyFont="1" applyFill="1" applyBorder="1"/>
    <xf numFmtId="168" fontId="29" fillId="14" borderId="1" xfId="21" applyNumberFormat="1" applyFont="1" applyFill="1" applyBorder="1"/>
    <xf numFmtId="166" fontId="29" fillId="0" borderId="0" xfId="20" applyFont="1"/>
    <xf numFmtId="165" fontId="25" fillId="0" borderId="1" xfId="21" applyNumberFormat="1" applyFont="1" applyFill="1" applyBorder="1"/>
    <xf numFmtId="43" fontId="25" fillId="0" borderId="0" xfId="0" applyNumberFormat="1" applyFont="1"/>
    <xf numFmtId="165" fontId="29" fillId="0" borderId="6" xfId="21" applyNumberFormat="1" applyFont="1" applyFill="1" applyBorder="1"/>
    <xf numFmtId="165" fontId="29" fillId="0" borderId="0" xfId="21" applyNumberFormat="1" applyFont="1" applyFill="1"/>
    <xf numFmtId="165" fontId="29" fillId="0" borderId="1" xfId="21" quotePrefix="1" applyNumberFormat="1" applyFont="1" applyFill="1" applyBorder="1"/>
    <xf numFmtId="165" fontId="32" fillId="0" borderId="1" xfId="21" quotePrefix="1" applyNumberFormat="1" applyFont="1" applyFill="1" applyBorder="1"/>
    <xf numFmtId="165" fontId="29" fillId="0" borderId="1" xfId="21" applyNumberFormat="1" applyFont="1" applyFill="1" applyBorder="1"/>
    <xf numFmtId="43" fontId="29" fillId="0" borderId="1" xfId="21" applyNumberFormat="1" applyFont="1" applyFill="1" applyBorder="1"/>
    <xf numFmtId="165" fontId="25" fillId="0" borderId="1" xfId="21" quotePrefix="1" applyNumberFormat="1" applyFont="1" applyBorder="1"/>
    <xf numFmtId="168" fontId="25" fillId="0" borderId="1" xfId="21" applyNumberFormat="1" applyFont="1" applyBorder="1"/>
    <xf numFmtId="165" fontId="25" fillId="0" borderId="1" xfId="21" applyNumberFormat="1" applyFont="1" applyBorder="1"/>
    <xf numFmtId="164" fontId="29" fillId="0" borderId="0" xfId="21" applyFont="1"/>
    <xf numFmtId="164" fontId="29" fillId="0" borderId="0" xfId="21" quotePrefix="1" applyFont="1"/>
    <xf numFmtId="165" fontId="25" fillId="0" borderId="1" xfId="21" quotePrefix="1" applyNumberFormat="1" applyFont="1" applyFill="1" applyBorder="1"/>
    <xf numFmtId="168" fontId="29" fillId="0" borderId="1" xfId="21" applyNumberFormat="1" applyFont="1" applyFill="1" applyBorder="1"/>
    <xf numFmtId="168" fontId="29" fillId="0" borderId="1" xfId="0" applyNumberFormat="1" applyFont="1" applyBorder="1"/>
    <xf numFmtId="164" fontId="29" fillId="0" borderId="1" xfId="21" applyFont="1" applyFill="1" applyBorder="1"/>
    <xf numFmtId="164" fontId="29" fillId="0" borderId="1" xfId="0" applyNumberFormat="1" applyFont="1" applyBorder="1"/>
    <xf numFmtId="166" fontId="29" fillId="0" borderId="1" xfId="20" applyFont="1" applyFill="1" applyBorder="1"/>
    <xf numFmtId="168" fontId="32" fillId="0" borderId="1" xfId="0" applyNumberFormat="1" applyFont="1" applyBorder="1"/>
    <xf numFmtId="165" fontId="32" fillId="0" borderId="1" xfId="20" applyNumberFormat="1" applyFont="1" applyFill="1" applyBorder="1"/>
    <xf numFmtId="0" fontId="32" fillId="0" borderId="1" xfId="0" applyFont="1" applyBorder="1"/>
    <xf numFmtId="168" fontId="32" fillId="0" borderId="1" xfId="21" applyNumberFormat="1" applyFont="1" applyFill="1" applyBorder="1"/>
    <xf numFmtId="169" fontId="29" fillId="0" borderId="1" xfId="0" applyNumberFormat="1" applyFont="1" applyBorder="1"/>
    <xf numFmtId="165" fontId="29" fillId="0" borderId="1" xfId="0" applyNumberFormat="1" applyFont="1" applyBorder="1"/>
    <xf numFmtId="0" fontId="6" fillId="0" borderId="2" xfId="0" applyFont="1" applyBorder="1" applyAlignment="1">
      <alignment horizontal="left" vertical="top" wrapText="1"/>
    </xf>
    <xf numFmtId="0" fontId="18" fillId="0" borderId="23" xfId="0" applyFont="1" applyBorder="1" applyAlignment="1">
      <alignment horizontal="justify" vertical="top" wrapText="1"/>
    </xf>
    <xf numFmtId="0" fontId="6" fillId="0" borderId="7" xfId="0" applyFont="1" applyBorder="1" applyAlignment="1">
      <alignment horizontal="left" vertical="top" wrapText="1"/>
    </xf>
    <xf numFmtId="0" fontId="5" fillId="0" borderId="1" xfId="0" applyFont="1" applyBorder="1" applyAlignment="1">
      <alignment horizontal="center" vertical="top" wrapText="1"/>
    </xf>
    <xf numFmtId="0" fontId="6" fillId="0" borderId="4" xfId="0" applyFont="1" applyBorder="1" applyAlignment="1">
      <alignment horizontal="left" vertical="top" wrapText="1"/>
    </xf>
    <xf numFmtId="0" fontId="18" fillId="3" borderId="2" xfId="0" applyFont="1" applyFill="1" applyBorder="1" applyAlignment="1">
      <alignment horizontal="left" vertical="top" wrapText="1"/>
    </xf>
    <xf numFmtId="0" fontId="6" fillId="0" borderId="3" xfId="0" applyFont="1" applyBorder="1" applyAlignment="1">
      <alignment horizontal="left" vertical="top" wrapText="1"/>
    </xf>
    <xf numFmtId="0" fontId="17" fillId="0" borderId="23" xfId="0" applyFont="1" applyBorder="1" applyAlignment="1">
      <alignment horizontal="justify" vertical="top" wrapText="1"/>
    </xf>
    <xf numFmtId="0" fontId="6" fillId="0" borderId="23" xfId="0" applyFont="1" applyBorder="1" applyAlignment="1">
      <alignment vertical="top" wrapText="1"/>
    </xf>
    <xf numFmtId="0" fontId="0" fillId="0" borderId="2" xfId="0" applyBorder="1" applyAlignment="1">
      <alignment vertical="top" wrapText="1"/>
    </xf>
    <xf numFmtId="0" fontId="5" fillId="0" borderId="2" xfId="0" applyFont="1" applyBorder="1" applyAlignment="1">
      <alignment horizontal="center" vertical="top" wrapText="1"/>
    </xf>
    <xf numFmtId="0" fontId="11" fillId="5" borderId="1" xfId="0" applyFont="1" applyFill="1" applyBorder="1" applyAlignment="1">
      <alignment horizontal="left" vertical="top" wrapText="1"/>
    </xf>
    <xf numFmtId="0" fontId="0" fillId="0" borderId="4" xfId="0" applyBorder="1" applyAlignment="1">
      <alignment horizontal="left" vertical="top" wrapText="1"/>
    </xf>
    <xf numFmtId="0" fontId="16" fillId="0" borderId="2" xfId="0" applyFont="1" applyBorder="1" applyAlignment="1">
      <alignment horizontal="left" vertical="top" wrapText="1"/>
    </xf>
    <xf numFmtId="0" fontId="6" fillId="11" borderId="1" xfId="0" applyFont="1" applyFill="1" applyBorder="1" applyAlignment="1">
      <alignment vertical="top" wrapText="1"/>
    </xf>
    <xf numFmtId="0" fontId="18" fillId="0" borderId="0" xfId="0" applyFont="1" applyAlignment="1">
      <alignment horizontal="justify" vertical="top" wrapText="1"/>
    </xf>
    <xf numFmtId="0" fontId="6" fillId="11" borderId="36" xfId="0" applyFont="1" applyFill="1" applyBorder="1" applyAlignment="1">
      <alignment vertical="top" wrapText="1"/>
    </xf>
    <xf numFmtId="0" fontId="6" fillId="0" borderId="0" xfId="0" applyFont="1" applyAlignment="1">
      <alignment vertical="top" wrapText="1"/>
    </xf>
    <xf numFmtId="6" fontId="36" fillId="0" borderId="1" xfId="0" applyNumberFormat="1" applyFont="1" applyBorder="1" applyAlignment="1" applyProtection="1">
      <alignment horizontal="left" vertical="top" wrapText="1"/>
      <protection locked="0"/>
    </xf>
    <xf numFmtId="0" fontId="34" fillId="3" borderId="1" xfId="0" applyFont="1" applyFill="1" applyBorder="1" applyAlignment="1">
      <alignment horizontal="left" vertical="top" wrapText="1"/>
    </xf>
    <xf numFmtId="9" fontId="36" fillId="0" borderId="1" xfId="0" applyNumberFormat="1" applyFont="1" applyBorder="1" applyAlignment="1" applyProtection="1">
      <alignment horizontal="left" vertical="top" wrapText="1"/>
      <protection locked="0"/>
    </xf>
    <xf numFmtId="0" fontId="34" fillId="3" borderId="2" xfId="0" applyFont="1" applyFill="1" applyBorder="1" applyAlignment="1">
      <alignment horizontal="left" vertical="top" wrapText="1"/>
    </xf>
    <xf numFmtId="0" fontId="34" fillId="3" borderId="7" xfId="0" applyFont="1" applyFill="1" applyBorder="1" applyAlignment="1">
      <alignment horizontal="left" vertical="top" wrapText="1"/>
    </xf>
    <xf numFmtId="0" fontId="34" fillId="0" borderId="1" xfId="0" applyFont="1" applyBorder="1" applyAlignment="1">
      <alignment vertical="top" wrapText="1"/>
    </xf>
    <xf numFmtId="0" fontId="34" fillId="3" borderId="26" xfId="0" applyFont="1" applyFill="1" applyBorder="1" applyAlignment="1">
      <alignment horizontal="justify" vertical="top" wrapText="1"/>
    </xf>
    <xf numFmtId="0" fontId="34" fillId="3" borderId="14" xfId="0" applyFont="1" applyFill="1" applyBorder="1" applyAlignment="1">
      <alignment horizontal="justify" vertical="top" wrapText="1"/>
    </xf>
    <xf numFmtId="0" fontId="39" fillId="0" borderId="0" xfId="0" applyFont="1" applyAlignment="1">
      <alignment vertical="top" wrapText="1"/>
    </xf>
    <xf numFmtId="0" fontId="34" fillId="3" borderId="4" xfId="0" applyFont="1" applyFill="1" applyBorder="1" applyAlignment="1">
      <alignment horizontal="left" vertical="top" wrapText="1"/>
    </xf>
    <xf numFmtId="0" fontId="38" fillId="0" borderId="38" xfId="0" applyFont="1" applyBorder="1" applyAlignment="1" applyProtection="1">
      <alignment horizontal="left" vertical="top" wrapText="1"/>
      <protection locked="0"/>
    </xf>
    <xf numFmtId="0" fontId="2" fillId="0" borderId="37" xfId="0" applyFont="1" applyBorder="1" applyAlignment="1" applyProtection="1">
      <alignment horizontal="left" vertical="top"/>
      <protection locked="0"/>
    </xf>
    <xf numFmtId="0" fontId="34" fillId="7" borderId="2" xfId="0" applyFont="1" applyFill="1" applyBorder="1" applyAlignment="1">
      <alignment horizontal="left" vertical="top" wrapText="1"/>
    </xf>
    <xf numFmtId="0" fontId="34" fillId="7" borderId="1" xfId="0" applyFont="1" applyFill="1" applyBorder="1" applyAlignment="1">
      <alignment horizontal="left" vertical="top" wrapText="1"/>
    </xf>
    <xf numFmtId="0" fontId="34" fillId="7" borderId="25" xfId="0" applyFont="1" applyFill="1" applyBorder="1" applyAlignment="1">
      <alignment vertical="top" wrapText="1"/>
    </xf>
    <xf numFmtId="0" fontId="34" fillId="0" borderId="7" xfId="0" applyFont="1" applyBorder="1" applyAlignment="1">
      <alignment vertical="top" wrapText="1"/>
    </xf>
    <xf numFmtId="0" fontId="41" fillId="3" borderId="6" xfId="0" applyFont="1" applyFill="1" applyBorder="1" applyAlignment="1">
      <alignment horizontal="left" vertical="top" wrapText="1"/>
    </xf>
    <xf numFmtId="0" fontId="34" fillId="11" borderId="7" xfId="0" applyFont="1" applyFill="1" applyBorder="1" applyAlignment="1">
      <alignment vertical="top" wrapText="1"/>
    </xf>
    <xf numFmtId="0" fontId="33" fillId="3" borderId="1" xfId="0" applyFont="1" applyFill="1" applyBorder="1" applyAlignment="1">
      <alignment horizontal="left" vertical="top" wrapText="1"/>
    </xf>
    <xf numFmtId="0" fontId="34" fillId="0" borderId="7" xfId="0" applyFont="1" applyBorder="1" applyAlignment="1">
      <alignment horizontal="left" vertical="top" wrapText="1"/>
    </xf>
    <xf numFmtId="0" fontId="34" fillId="0" borderId="1" xfId="0" applyFont="1" applyBorder="1" applyAlignment="1">
      <alignment horizontal="justify" vertical="top" wrapText="1"/>
    </xf>
    <xf numFmtId="0" fontId="33" fillId="0" borderId="1" xfId="0" applyFont="1" applyBorder="1" applyAlignment="1">
      <alignment horizontal="left" vertical="top" wrapText="1"/>
    </xf>
    <xf numFmtId="0" fontId="34" fillId="11" borderId="19" xfId="0" applyFont="1" applyFill="1" applyBorder="1" applyAlignment="1">
      <alignment vertical="top" wrapText="1"/>
    </xf>
    <xf numFmtId="0" fontId="34" fillId="0" borderId="30" xfId="0" applyFont="1" applyBorder="1" applyAlignment="1">
      <alignment horizontal="left" vertical="top" wrapText="1"/>
    </xf>
    <xf numFmtId="0" fontId="34" fillId="0" borderId="1" xfId="0" applyFont="1" applyBorder="1" applyAlignment="1">
      <alignment horizontal="left" vertical="top" wrapText="1"/>
    </xf>
    <xf numFmtId="0" fontId="34" fillId="0" borderId="23" xfId="0" applyFont="1" applyBorder="1" applyAlignment="1">
      <alignment vertical="top" wrapText="1"/>
    </xf>
    <xf numFmtId="0" fontId="6" fillId="0" borderId="37" xfId="0" applyFont="1" applyBorder="1" applyAlignment="1">
      <alignment vertical="top" wrapText="1"/>
    </xf>
    <xf numFmtId="0" fontId="6" fillId="0" borderId="39" xfId="0" applyFont="1" applyBorder="1" applyAlignment="1">
      <alignment vertical="top" wrapText="1"/>
    </xf>
    <xf numFmtId="0" fontId="38" fillId="7" borderId="1" xfId="0" applyFont="1" applyFill="1" applyBorder="1" applyAlignment="1" applyProtection="1">
      <alignment vertical="top" wrapText="1"/>
      <protection locked="0"/>
    </xf>
    <xf numFmtId="9" fontId="49" fillId="0" borderId="1" xfId="0" applyNumberFormat="1" applyFont="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25"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22" fillId="0" borderId="0" xfId="0" applyFont="1" applyAlignment="1">
      <alignment horizontal="center"/>
    </xf>
    <xf numFmtId="0" fontId="23" fillId="0" borderId="0" xfId="0" applyFont="1" applyAlignment="1">
      <alignment horizontal="center"/>
    </xf>
    <xf numFmtId="0" fontId="25" fillId="0" borderId="0" xfId="17" applyFont="1" applyAlignment="1">
      <alignment horizontal="center" wrapText="1"/>
    </xf>
    <xf numFmtId="0" fontId="27" fillId="0" borderId="0" xfId="0" applyFont="1" applyAlignment="1">
      <alignment horizontal="center" wrapText="1"/>
    </xf>
    <xf numFmtId="0" fontId="24" fillId="0" borderId="0" xfId="0" applyFont="1" applyAlignment="1">
      <alignment horizontal="center" wrapText="1"/>
    </xf>
    <xf numFmtId="167" fontId="24" fillId="0" borderId="0" xfId="0" quotePrefix="1" applyNumberFormat="1" applyFont="1" applyAlignment="1">
      <alignment horizontal="center"/>
    </xf>
    <xf numFmtId="0" fontId="16" fillId="0" borderId="1" xfId="0" applyFont="1" applyBorder="1" applyAlignment="1">
      <alignment horizontal="justify" vertical="top" wrapText="1"/>
    </xf>
    <xf numFmtId="0" fontId="0" fillId="0" borderId="1" xfId="0" applyBorder="1" applyAlignment="1">
      <alignment horizontal="justify"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9" fontId="5" fillId="0" borderId="2" xfId="0" applyNumberFormat="1" applyFont="1" applyBorder="1" applyAlignment="1" applyProtection="1">
      <alignment horizontal="left" vertical="top" wrapText="1"/>
      <protection locked="0"/>
    </xf>
    <xf numFmtId="9" fontId="5" fillId="0" borderId="4" xfId="0" applyNumberFormat="1" applyFont="1" applyBorder="1" applyAlignment="1" applyProtection="1">
      <alignment horizontal="left" vertical="top" wrapText="1"/>
      <protection locked="0"/>
    </xf>
    <xf numFmtId="0" fontId="6" fillId="3" borderId="22" xfId="0" applyFont="1" applyFill="1" applyBorder="1" applyAlignment="1">
      <alignment horizontal="left" vertical="top" wrapText="1"/>
    </xf>
    <xf numFmtId="0" fontId="6" fillId="3" borderId="21" xfId="0" applyFont="1" applyFill="1" applyBorder="1" applyAlignment="1">
      <alignment horizontal="left" vertical="top" wrapText="1"/>
    </xf>
    <xf numFmtId="10" fontId="6" fillId="3" borderId="2" xfId="0" applyNumberFormat="1" applyFont="1" applyFill="1" applyBorder="1" applyAlignment="1">
      <alignment horizontal="left" vertical="top" wrapText="1"/>
    </xf>
    <xf numFmtId="0" fontId="9" fillId="10" borderId="18" xfId="0" applyFont="1" applyFill="1" applyBorder="1" applyAlignment="1">
      <alignment horizontal="justify" vertical="center" wrapText="1"/>
    </xf>
    <xf numFmtId="0" fontId="3" fillId="10" borderId="0" xfId="0" applyFont="1" applyFill="1"/>
    <xf numFmtId="0" fontId="6" fillId="0" borderId="4" xfId="0" applyFont="1" applyBorder="1" applyAlignment="1">
      <alignment horizontal="left" vertical="top" wrapText="1"/>
    </xf>
    <xf numFmtId="0" fontId="3"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2" fillId="0" borderId="1" xfId="0" applyFont="1" applyBorder="1" applyAlignment="1" applyProtection="1">
      <alignment horizontal="center" vertical="top"/>
      <protection locked="0"/>
    </xf>
    <xf numFmtId="0" fontId="0" fillId="0" borderId="1" xfId="0" applyBorder="1" applyAlignment="1">
      <alignment vertical="top"/>
    </xf>
    <xf numFmtId="0" fontId="6" fillId="0" borderId="2" xfId="0" applyFont="1" applyBorder="1" applyAlignment="1">
      <alignment horizontal="left" vertical="top" wrapText="1"/>
    </xf>
    <xf numFmtId="0" fontId="0" fillId="0" borderId="4" xfId="0" applyBorder="1" applyAlignment="1">
      <alignment horizontal="left" vertical="top" wrapText="1"/>
    </xf>
    <xf numFmtId="0" fontId="5" fillId="0" borderId="3"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0" borderId="3" xfId="0" applyBorder="1" applyAlignment="1">
      <alignment wrapText="1"/>
    </xf>
    <xf numFmtId="0" fontId="34" fillId="0" borderId="31" xfId="0" applyFont="1" applyBorder="1" applyAlignment="1">
      <alignment horizontal="left" vertical="top" wrapText="1"/>
    </xf>
    <xf numFmtId="0" fontId="6" fillId="0" borderId="3" xfId="0" applyFont="1" applyBorder="1" applyAlignment="1">
      <alignment horizontal="left" vertical="top" wrapText="1"/>
    </xf>
    <xf numFmtId="0" fontId="34" fillId="0" borderId="2" xfId="0" applyFont="1" applyBorder="1" applyAlignment="1">
      <alignment horizontal="left" vertical="top" wrapText="1"/>
    </xf>
    <xf numFmtId="0" fontId="6" fillId="0" borderId="4" xfId="0" applyFont="1" applyBorder="1" applyAlignment="1">
      <alignment vertical="top" wrapText="1"/>
    </xf>
    <xf numFmtId="0" fontId="0" fillId="0" borderId="1" xfId="0" applyBorder="1" applyAlignment="1">
      <alignment vertical="top" wrapText="1"/>
    </xf>
    <xf numFmtId="0" fontId="6" fillId="0" borderId="31"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1" fillId="5" borderId="22" xfId="0" applyFont="1" applyFill="1" applyBorder="1" applyAlignment="1">
      <alignment horizontal="left" vertical="top" wrapText="1"/>
    </xf>
    <xf numFmtId="0" fontId="3" fillId="0" borderId="35" xfId="0" applyFont="1" applyBorder="1" applyAlignment="1">
      <alignment horizontal="left" vertical="top" wrapText="1"/>
    </xf>
    <xf numFmtId="0" fontId="6" fillId="3" borderId="2" xfId="0" applyFont="1" applyFill="1" applyBorder="1" applyAlignment="1">
      <alignment vertical="top" wrapText="1"/>
    </xf>
    <xf numFmtId="0" fontId="6" fillId="3" borderId="3" xfId="0" applyFont="1" applyFill="1" applyBorder="1" applyAlignment="1">
      <alignment vertical="top" wrapText="1"/>
    </xf>
    <xf numFmtId="0" fontId="0" fillId="0" borderId="4" xfId="0" applyBorder="1" applyAlignment="1">
      <alignment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4" xfId="0" applyFont="1" applyFill="1" applyBorder="1" applyAlignment="1">
      <alignment horizontal="left" vertical="top" wrapText="1"/>
    </xf>
    <xf numFmtId="0" fontId="6" fillId="0" borderId="31" xfId="0" applyFont="1" applyBorder="1" applyAlignment="1">
      <alignment horizontal="left" vertical="top" wrapText="1"/>
    </xf>
    <xf numFmtId="0" fontId="11" fillId="5" borderId="1"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5" borderId="15" xfId="0" applyFont="1" applyFill="1" applyBorder="1" applyAlignment="1">
      <alignment horizontal="left" vertical="top" wrapText="1"/>
    </xf>
    <xf numFmtId="0" fontId="0" fillId="0" borderId="0" xfId="0"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8" fillId="3" borderId="1" xfId="0" applyFont="1" applyFill="1" applyBorder="1" applyAlignment="1">
      <alignment horizontal="justify" vertical="top" wrapText="1"/>
    </xf>
    <xf numFmtId="0" fontId="17" fillId="0" borderId="1" xfId="0" applyFont="1" applyBorder="1" applyAlignment="1">
      <alignment horizontal="justify" vertical="top" wrapText="1"/>
    </xf>
    <xf numFmtId="0" fontId="2" fillId="0" borderId="2" xfId="0" applyFont="1" applyBorder="1" applyAlignment="1" applyProtection="1">
      <alignment horizontal="center" vertical="top"/>
      <protection locked="0"/>
    </xf>
    <xf numFmtId="0" fontId="0" fillId="0" borderId="4" xfId="0" applyBorder="1" applyAlignment="1">
      <alignment vertical="top"/>
    </xf>
    <xf numFmtId="0" fontId="18" fillId="7"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11" fillId="5" borderId="24" xfId="0" applyFont="1" applyFill="1" applyBorder="1" applyAlignment="1">
      <alignment horizontal="left" vertical="top" wrapText="1"/>
    </xf>
    <xf numFmtId="0" fontId="11" fillId="5" borderId="19" xfId="0" applyFont="1" applyFill="1" applyBorder="1" applyAlignment="1">
      <alignment horizontal="left" vertical="top" wrapText="1"/>
    </xf>
    <xf numFmtId="0" fontId="9" fillId="10" borderId="17" xfId="0" applyFont="1" applyFill="1" applyBorder="1" applyAlignment="1">
      <alignment horizontal="left" vertical="top" wrapText="1"/>
    </xf>
    <xf numFmtId="0" fontId="9" fillId="10" borderId="16" xfId="0" applyFont="1" applyFill="1" applyBorder="1" applyAlignment="1">
      <alignment horizontal="left" vertical="top" wrapText="1"/>
    </xf>
    <xf numFmtId="0" fontId="8" fillId="4" borderId="10" xfId="0" applyFont="1" applyFill="1" applyBorder="1" applyAlignment="1" applyProtection="1">
      <alignment horizontal="left" vertical="top"/>
      <protection locked="0"/>
    </xf>
    <xf numFmtId="0" fontId="8" fillId="4" borderId="8"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9" xfId="0" applyFont="1" applyFill="1" applyBorder="1" applyAlignment="1" applyProtection="1">
      <alignment horizontal="left" vertical="top"/>
      <protection locked="0"/>
    </xf>
    <xf numFmtId="0" fontId="15" fillId="9" borderId="5" xfId="0" applyFont="1" applyFill="1" applyBorder="1" applyAlignment="1" applyProtection="1">
      <alignment horizontal="left" vertical="top"/>
      <protection locked="0"/>
    </xf>
    <xf numFmtId="0" fontId="15" fillId="9" borderId="6" xfId="0" applyFont="1" applyFill="1" applyBorder="1" applyAlignment="1" applyProtection="1">
      <alignment horizontal="left" vertical="top"/>
      <protection locked="0"/>
    </xf>
    <xf numFmtId="0" fontId="34" fillId="3" borderId="1" xfId="0" applyFont="1" applyFill="1" applyBorder="1" applyAlignment="1">
      <alignment horizontal="left" vertical="top" wrapText="1"/>
    </xf>
    <xf numFmtId="0" fontId="34" fillId="0" borderId="2" xfId="0" applyFont="1" applyBorder="1" applyAlignment="1">
      <alignment horizontal="center" vertical="top" wrapText="1"/>
    </xf>
    <xf numFmtId="0" fontId="6" fillId="0" borderId="4" xfId="0" applyFont="1" applyBorder="1" applyAlignment="1">
      <alignment horizontal="center" vertical="top" wrapText="1"/>
    </xf>
    <xf numFmtId="0" fontId="4" fillId="0" borderId="1" xfId="0" applyFont="1" applyBorder="1" applyAlignment="1">
      <alignment horizontal="left" vertical="top" wrapText="1"/>
    </xf>
    <xf numFmtId="0" fontId="28" fillId="0" borderId="0" xfId="0" applyFont="1" applyAlignment="1">
      <alignment horizontal="left" vertical="top" wrapText="1"/>
    </xf>
    <xf numFmtId="0" fontId="7" fillId="0" borderId="0" xfId="0" applyFont="1" applyAlignment="1">
      <alignment horizontal="left" vertical="top"/>
    </xf>
    <xf numFmtId="0" fontId="9" fillId="10" borderId="18" xfId="0" applyFont="1" applyFill="1" applyBorder="1" applyAlignment="1">
      <alignment horizontal="left" vertical="top" wrapText="1"/>
    </xf>
    <xf numFmtId="0" fontId="10" fillId="10" borderId="0" xfId="0" applyFont="1" applyFill="1" applyAlignment="1">
      <alignment horizontal="lef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2" xfId="0" applyFont="1" applyBorder="1" applyAlignment="1">
      <alignment horizontal="left" vertical="top" wrapText="1"/>
    </xf>
    <xf numFmtId="0" fontId="35" fillId="0" borderId="2" xfId="0" applyFont="1" applyBorder="1" applyAlignment="1">
      <alignment horizontal="left" vertical="top" wrapText="1"/>
    </xf>
    <xf numFmtId="0" fontId="0" fillId="0" borderId="3" xfId="0" applyBorder="1" applyAlignment="1">
      <alignment horizontal="left" vertical="top" wrapText="1"/>
    </xf>
    <xf numFmtId="0" fontId="18" fillId="3" borderId="2" xfId="0" applyFont="1" applyFill="1" applyBorder="1" applyAlignment="1">
      <alignment horizontal="left" vertical="top" wrapText="1"/>
    </xf>
    <xf numFmtId="0" fontId="16" fillId="0" borderId="3" xfId="0" applyFont="1" applyBorder="1" applyAlignment="1">
      <alignment horizontal="left" vertical="top" wrapText="1"/>
    </xf>
    <xf numFmtId="0" fontId="16" fillId="0" borderId="28" xfId="0" applyFont="1" applyBorder="1" applyAlignment="1">
      <alignment horizontal="left" vertical="top" wrapText="1"/>
    </xf>
    <xf numFmtId="0" fontId="16" fillId="0" borderId="27" xfId="0" applyFont="1" applyBorder="1" applyAlignment="1">
      <alignment horizontal="left" vertical="top" wrapText="1"/>
    </xf>
    <xf numFmtId="0" fontId="6" fillId="0" borderId="20" xfId="0" applyFont="1" applyBorder="1" applyAlignment="1">
      <alignment horizontal="left" vertical="top" wrapText="1"/>
    </xf>
    <xf numFmtId="0" fontId="6" fillId="0" borderId="28" xfId="0" applyFont="1" applyBorder="1" applyAlignment="1">
      <alignment horizontal="left" vertical="top" wrapText="1"/>
    </xf>
    <xf numFmtId="0" fontId="6" fillId="0" borderId="27" xfId="0" applyFont="1" applyBorder="1" applyAlignment="1">
      <alignment horizontal="left" vertical="top" wrapText="1"/>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1" fillId="5" borderId="0" xfId="0" applyFont="1" applyFill="1" applyAlignment="1">
      <alignment horizontal="left" vertical="top" wrapText="1"/>
    </xf>
    <xf numFmtId="0" fontId="0" fillId="0" borderId="34" xfId="0" applyBorder="1" applyAlignment="1">
      <alignment horizontal="left" vertical="top" wrapText="1"/>
    </xf>
    <xf numFmtId="0" fontId="16" fillId="0" borderId="5" xfId="0" applyFont="1" applyBorder="1" applyAlignment="1">
      <alignment vertical="top" wrapText="1"/>
    </xf>
    <xf numFmtId="0" fontId="6" fillId="3" borderId="35" xfId="0" applyFont="1" applyFill="1" applyBorder="1" applyAlignment="1">
      <alignment horizontal="left" vertical="top" wrapText="1"/>
    </xf>
    <xf numFmtId="0" fontId="6" fillId="11" borderId="1" xfId="0" applyFont="1" applyFill="1" applyBorder="1" applyAlignment="1">
      <alignment vertical="top" wrapText="1"/>
    </xf>
    <xf numFmtId="0" fontId="6" fillId="3" borderId="20" xfId="0" applyFont="1" applyFill="1" applyBorder="1" applyAlignment="1">
      <alignment horizontal="left" vertical="top" wrapText="1"/>
    </xf>
    <xf numFmtId="0" fontId="6" fillId="3" borderId="27" xfId="0" applyFont="1" applyFill="1" applyBorder="1" applyAlignment="1">
      <alignment horizontal="left" vertical="top" wrapText="1"/>
    </xf>
    <xf numFmtId="0" fontId="16" fillId="0" borderId="1" xfId="0" applyFont="1" applyBorder="1" applyAlignment="1">
      <alignment vertical="top" wrapText="1"/>
    </xf>
    <xf numFmtId="0" fontId="16" fillId="0" borderId="4" xfId="0" applyFont="1" applyBorder="1" applyAlignment="1">
      <alignment horizontal="left" vertical="top" wrapText="1"/>
    </xf>
    <xf numFmtId="0" fontId="18" fillId="3" borderId="33" xfId="0" applyFont="1" applyFill="1" applyBorder="1" applyAlignment="1">
      <alignment horizontal="justify" vertical="top" wrapText="1"/>
    </xf>
    <xf numFmtId="0" fontId="18" fillId="3" borderId="0" xfId="0" applyFont="1" applyFill="1" applyAlignment="1">
      <alignment horizontal="justify" vertical="top" wrapText="1"/>
    </xf>
    <xf numFmtId="0" fontId="0" fillId="0" borderId="34" xfId="0" applyBorder="1" applyAlignment="1">
      <alignment horizontal="justify" vertical="top" wrapText="1"/>
    </xf>
    <xf numFmtId="0" fontId="16" fillId="0" borderId="32" xfId="0" applyFont="1" applyBorder="1" applyAlignment="1">
      <alignment vertical="top" wrapText="1"/>
    </xf>
    <xf numFmtId="49" fontId="44" fillId="0" borderId="2"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0" fontId="34" fillId="3" borderId="2" xfId="0" applyFont="1" applyFill="1" applyBorder="1" applyAlignment="1">
      <alignment horizontal="left" vertical="top" wrapText="1"/>
    </xf>
    <xf numFmtId="0" fontId="5" fillId="0" borderId="1" xfId="0" applyFont="1" applyBorder="1" applyAlignment="1">
      <alignment horizontal="center" vertical="top" wrapText="1"/>
    </xf>
    <xf numFmtId="0" fontId="34" fillId="0" borderId="20" xfId="0" applyFont="1" applyBorder="1" applyAlignment="1">
      <alignment horizontal="left" vertical="top" wrapText="1"/>
    </xf>
    <xf numFmtId="0" fontId="45" fillId="0" borderId="1" xfId="0" applyFont="1" applyBorder="1" applyAlignment="1">
      <alignment horizontal="left" vertical="top" wrapText="1"/>
    </xf>
    <xf numFmtId="0" fontId="33" fillId="0" borderId="23" xfId="0" applyFont="1" applyBorder="1" applyAlignment="1">
      <alignment vertical="top" wrapText="1"/>
    </xf>
    <xf numFmtId="0" fontId="40" fillId="0" borderId="39" xfId="0" applyFont="1" applyBorder="1" applyAlignment="1">
      <alignment vertical="top" wrapText="1"/>
    </xf>
    <xf numFmtId="0" fontId="40" fillId="0" borderId="38" xfId="0" applyFont="1" applyBorder="1" applyAlignment="1">
      <alignment vertical="top" wrapText="1"/>
    </xf>
    <xf numFmtId="0" fontId="0" fillId="0" borderId="2" xfId="0" applyBorder="1" applyAlignment="1">
      <alignment horizontal="left" vertical="top" wrapText="1"/>
    </xf>
    <xf numFmtId="0" fontId="3" fillId="10" borderId="0" xfId="0" applyFont="1" applyFill="1" applyAlignment="1">
      <alignment horizontal="left" vertical="top"/>
    </xf>
    <xf numFmtId="0" fontId="6" fillId="3" borderId="1" xfId="0" applyFont="1" applyFill="1" applyBorder="1" applyAlignment="1">
      <alignment vertical="top" wrapText="1"/>
    </xf>
    <xf numFmtId="0" fontId="44" fillId="3" borderId="22" xfId="0" applyFont="1" applyFill="1" applyBorder="1" applyAlignment="1">
      <alignment horizontal="center" vertical="top" wrapText="1"/>
    </xf>
    <xf numFmtId="0" fontId="4" fillId="3" borderId="35" xfId="0" applyFont="1" applyFill="1" applyBorder="1" applyAlignment="1">
      <alignment horizontal="center" vertical="top" wrapText="1"/>
    </xf>
    <xf numFmtId="0" fontId="4" fillId="3" borderId="21" xfId="0" applyFont="1" applyFill="1" applyBorder="1" applyAlignment="1">
      <alignment horizontal="center" vertical="top" wrapText="1"/>
    </xf>
  </cellXfs>
  <cellStyles count="22">
    <cellStyle name="Comma" xfId="18" builtinId="3"/>
    <cellStyle name="Comma 2" xfId="1" xr:uid="{00000000-0005-0000-0000-000001000000}"/>
    <cellStyle name="Comma 2 2" xfId="2" xr:uid="{D9AC3374-39A1-4370-B07F-CDC6B549D1B1}"/>
    <cellStyle name="Comma 2 2 2" xfId="6" xr:uid="{31FA9CFC-4978-468B-A228-189314E74D97}"/>
    <cellStyle name="Comma 2 2 2 2" xfId="14" xr:uid="{0C670395-B328-4998-9720-72BB12790283}"/>
    <cellStyle name="Comma 2 2 3" xfId="10" xr:uid="{0FFCFCF9-C9EC-4823-AD2D-2F9CF2087E75}"/>
    <cellStyle name="Comma 2 3" xfId="3" xr:uid="{746397E5-F0C2-49D8-97AC-9082A998A905}"/>
    <cellStyle name="Comma 2 3 2" xfId="7" xr:uid="{A6FE2346-708D-4346-B6EA-9BDDA76EE945}"/>
    <cellStyle name="Comma 2 3 2 2" xfId="15" xr:uid="{EB7301A0-8F1E-4EEB-9E28-07CBD3DA27F2}"/>
    <cellStyle name="Comma 2 3 3" xfId="11" xr:uid="{FCDC0C11-90C9-4A66-8126-2780C527FDBE}"/>
    <cellStyle name="Comma 2 4" xfId="4" xr:uid="{06EE7717-F3E1-4A1E-B979-491B5151F35F}"/>
    <cellStyle name="Comma 2 4 2" xfId="8" xr:uid="{C032CEB1-7193-4F97-8945-2F522DCF82D3}"/>
    <cellStyle name="Comma 2 4 2 2" xfId="16" xr:uid="{98AB0536-050C-465D-9DAC-A0C4E161BF90}"/>
    <cellStyle name="Comma 2 4 3" xfId="12" xr:uid="{4B390AE0-E37C-424D-8AAD-950FC649D8CC}"/>
    <cellStyle name="Comma 2 5" xfId="5" xr:uid="{17D4DF7E-C32B-446C-AF8F-19507669478A}"/>
    <cellStyle name="Comma 2 5 2" xfId="13" xr:uid="{4BC0C906-3EB2-4E3E-8658-C781FCDAED3B}"/>
    <cellStyle name="Comma 2 6" xfId="9" xr:uid="{027B1157-4059-4078-A964-F2C86456604C}"/>
    <cellStyle name="Comma 3" xfId="20" xr:uid="{66B47967-5496-4721-B862-680E8872A299}"/>
    <cellStyle name="Comma 4" xfId="19" xr:uid="{35354054-D652-414F-9E6F-3E578FA879FD}"/>
    <cellStyle name="Comma 5" xfId="21" xr:uid="{3714C662-C068-43DB-A009-207916C85B62}"/>
    <cellStyle name="Normal" xfId="0" builtinId="0"/>
    <cellStyle name="Normal 11" xfId="17" xr:uid="{0A8204B5-4314-4729-9EE0-43BFBA17BF4B}"/>
  </cellStyles>
  <dxfs count="0"/>
  <tableStyles count="0" defaultTableStyle="TableStyleMedium2" defaultPivotStyle="PivotStyleLight16"/>
  <colors>
    <mruColors>
      <color rgb="FF009900"/>
      <color rgb="FFC2D69B"/>
      <color rgb="FF80A083"/>
      <color rgb="FF008000"/>
      <color rgb="FF0739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11</xdr:row>
      <xdr:rowOff>0</xdr:rowOff>
    </xdr:from>
    <xdr:to>
      <xdr:col>7</xdr:col>
      <xdr:colOff>539750</xdr:colOff>
      <xdr:row>27</xdr:row>
      <xdr:rowOff>82550</xdr:rowOff>
    </xdr:to>
    <xdr:pic>
      <xdr:nvPicPr>
        <xdr:cNvPr id="2" name="Picture 3">
          <a:extLst>
            <a:ext uri="{FF2B5EF4-FFF2-40B4-BE49-F238E27FC236}">
              <a16:creationId xmlns:a16="http://schemas.microsoft.com/office/drawing/2014/main" id="{4FED6042-899B-440A-B7BD-4C6FF8345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317750"/>
          <a:ext cx="4552950" cy="292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874800</xdr:colOff>
      <xdr:row>55</xdr:row>
      <xdr:rowOff>0</xdr:rowOff>
    </xdr:from>
    <xdr:to>
      <xdr:col>0</xdr:col>
      <xdr:colOff>875160</xdr:colOff>
      <xdr:row>55</xdr:row>
      <xdr:rowOff>16875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4" name="Ink 3">
              <a:extLst>
                <a:ext uri="{FF2B5EF4-FFF2-40B4-BE49-F238E27FC236}">
                  <a16:creationId xmlns:a16="http://schemas.microsoft.com/office/drawing/2014/main" id="{AE8446F6-D8EE-0EEA-25BA-7CF886D577B2}"/>
                </a:ext>
              </a:extLst>
            </xdr14:cNvPr>
            <xdr14:cNvContentPartPr/>
          </xdr14:nvContentPartPr>
          <xdr14:nvPr macro=""/>
          <xdr14:xfrm>
            <a:off x="874800" y="38773475"/>
            <a:ext cx="360" cy="360"/>
          </xdr14:xfrm>
        </xdr:contentPart>
      </mc:Choice>
      <mc:Fallback xmlns="">
        <xdr:pic>
          <xdr:nvPicPr>
            <xdr:cNvPr id="4" name="Ink 3">
              <a:extLst>
                <a:ext uri="{FF2B5EF4-FFF2-40B4-BE49-F238E27FC236}">
                  <a16:creationId xmlns:a16="http://schemas.microsoft.com/office/drawing/2014/main" id="{AE8446F6-D8EE-0EEA-25BA-7CF886D577B2}"/>
                </a:ext>
              </a:extLst>
            </xdr:cNvPr>
            <xdr:cNvPicPr/>
          </xdr:nvPicPr>
          <xdr:blipFill>
            <a:blip xmlns:r="http://schemas.openxmlformats.org/officeDocument/2006/relationships" r:embed="rId2"/>
            <a:stretch>
              <a:fillRect/>
            </a:stretch>
          </xdr:blipFill>
          <xdr:spPr>
            <a:xfrm>
              <a:off x="857160" y="38665835"/>
              <a:ext cx="36000" cy="216000"/>
            </a:xfrm>
            <a:prstGeom prst="rect">
              <a:avLst/>
            </a:prstGeom>
          </xdr:spPr>
        </xdr:pic>
      </mc:Fallback>
    </mc:AlternateContent>
    <xdr:clientData/>
  </xdr:twoCellAnchor>
  <xdr:twoCellAnchor editAs="oneCell">
    <xdr:from>
      <xdr:col>6</xdr:col>
      <xdr:colOff>403561</xdr:colOff>
      <xdr:row>79</xdr:row>
      <xdr:rowOff>443966</xdr:rowOff>
    </xdr:from>
    <xdr:to>
      <xdr:col>6</xdr:col>
      <xdr:colOff>510481</xdr:colOff>
      <xdr:row>79</xdr:row>
      <xdr:rowOff>505166</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2" name="Ink 1">
              <a:extLst>
                <a:ext uri="{FF2B5EF4-FFF2-40B4-BE49-F238E27FC236}">
                  <a16:creationId xmlns:a16="http://schemas.microsoft.com/office/drawing/2014/main" id="{BB6F0CB3-CE00-60F5-15A0-D66C6DC70287}"/>
                </a:ext>
              </a:extLst>
            </xdr14:cNvPr>
            <xdr14:cNvContentPartPr/>
          </xdr14:nvContentPartPr>
          <xdr14:nvPr macro=""/>
          <xdr14:xfrm>
            <a:off x="12455602" y="45885344"/>
            <a:ext cx="106920" cy="61200"/>
          </xdr14:xfrm>
        </xdr:contentPart>
      </mc:Choice>
      <mc:Fallback xmlns="">
        <xdr:pic>
          <xdr:nvPicPr>
            <xdr:cNvPr id="2" name="Ink 1">
              <a:extLst>
                <a:ext uri="{FF2B5EF4-FFF2-40B4-BE49-F238E27FC236}">
                  <a16:creationId xmlns:a16="http://schemas.microsoft.com/office/drawing/2014/main" id="{BB6F0CB3-CE00-60F5-15A0-D66C6DC70287}"/>
                </a:ext>
              </a:extLst>
            </xdr:cNvPr>
            <xdr:cNvPicPr/>
          </xdr:nvPicPr>
          <xdr:blipFill>
            <a:blip xmlns:r="http://schemas.openxmlformats.org/officeDocument/2006/relationships" r:embed="rId4"/>
            <a:stretch>
              <a:fillRect/>
            </a:stretch>
          </xdr:blipFill>
          <xdr:spPr>
            <a:xfrm>
              <a:off x="12446962" y="45876704"/>
              <a:ext cx="124560" cy="7884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yisom.NTINGA/AppData/Local/Packages/Microsoft.MicrosoftEdge_8wekyb3d8bbwe/TempState/Downloads/D%20Schedule%20-%20mSCOA%20vs%206.3%20-%209%20Jan%20201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yisom.NTINGA/AppData/Local/Packages/Microsoft.MicrosoftEdge_8wekyb3d8bbwe/TempState/Downloads/D%20Schedule%20-%20mSCOA%20vs%206.3%20-%209%20Jan%202019%20(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ARC\ARC%20January%202024\Financial%20report%20Dec%2023%20-%2011.01.2024.xls" TargetMode="External"/><Relationship Id="rId1" Type="http://schemas.openxmlformats.org/officeDocument/2006/relationships/externalLinkPath" Target="file:///Z:\ARC\ARC%20January%202024\Financial%20report%20Dec%2023%20-%2011.01.20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Ntinga%20Monthly%20Reports\January%202023%20Report\Financial%20report%20Jan%2024.xls" TargetMode="External"/><Relationship Id="rId1" Type="http://schemas.openxmlformats.org/officeDocument/2006/relationships/externalLinkPath" Target="file:///Z:\Ntinga%20Monthly%20Reports\January%202023%20Report\Financial%20report%20Jan%2024.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andiles\Desktop\Final%20Budget%20File%20sent%20to%20the%20Board%20FY%202025%20Updated%2021%20June%202024.xlsx" TargetMode="External"/><Relationship Id="rId1" Type="http://schemas.openxmlformats.org/officeDocument/2006/relationships/externalLinkPath" Target="/Users/sandiles/Desktop/Final%20Budget%20File%20sent%20to%20the%20Board%20FY%202025%20Updated%2021%20June%20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andiles\Desktop\Mnce%20Final%20Budget%20File%20FY%202025%20.xlsx" TargetMode="External"/><Relationship Id="rId1" Type="http://schemas.openxmlformats.org/officeDocument/2006/relationships/externalLinkPath" Target="/Users/sandiles/Desktop/Mnce%20Final%20Budget%20File%20FY%20202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Template names"/>
      <sheetName val="Lookup and lists"/>
      <sheetName val="Instructions"/>
      <sheetName val="Lookup and lists (2)"/>
      <sheetName val="D1-Sum"/>
      <sheetName val="D2-FinPerf"/>
      <sheetName val="D3-Capex"/>
      <sheetName val="D4-FinPos"/>
      <sheetName val="D5-CFlow"/>
      <sheetName val="SD1"/>
      <sheetName val="SD2"/>
      <sheetName val="SD3"/>
      <sheetName val="SD4"/>
      <sheetName val="SD5"/>
      <sheetName val="SD6"/>
      <sheetName val="SD7a"/>
      <sheetName val="SD7b"/>
      <sheetName val="SD7c"/>
      <sheetName val="SD7d"/>
      <sheetName val="SD7e"/>
      <sheetName val="SD8"/>
      <sheetName val="SD9"/>
      <sheetName val="S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Template names"/>
      <sheetName val="Lookup and lists"/>
      <sheetName val="Instructions"/>
      <sheetName val="Lookup and lists (2)"/>
      <sheetName val="D1-Sum"/>
      <sheetName val="D2-FinPerf"/>
      <sheetName val="D3-Capex"/>
      <sheetName val="D4-FinPos"/>
      <sheetName val="D5-CFlow"/>
      <sheetName val="SD1"/>
      <sheetName val="SD2"/>
      <sheetName val="SD3"/>
      <sheetName val="SD4"/>
      <sheetName val="SD5"/>
      <sheetName val="SD6"/>
      <sheetName val="SD7a"/>
      <sheetName val="SD7b"/>
      <sheetName val="SD7c"/>
      <sheetName val="SD7d"/>
      <sheetName val="SD7e"/>
      <sheetName val="SD8"/>
      <sheetName val="SD9"/>
      <sheetName val="SD1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CHECK"/>
      <sheetName val="Sheet2"/>
      <sheetName val="Budget report"/>
      <sheetName val="Sheet11"/>
      <sheetName val="Sheet12"/>
      <sheetName val="Sheet10"/>
      <sheetName val="Summirised TB Dec 23"/>
      <sheetName val="TB Mapped (2)"/>
      <sheetName val="Front Page"/>
      <sheetName val="Index"/>
      <sheetName val="Gen Info"/>
      <sheetName val="AO Statement"/>
      <sheetName val="COSEC Certificate"/>
      <sheetName val="Directors Report"/>
      <sheetName val="St of Financial Position"/>
      <sheetName val="St of Financial Performance"/>
      <sheetName val="St of Changes in Net Assets "/>
      <sheetName val="Sheet5"/>
      <sheetName val="Cash Flow Statement"/>
      <sheetName val="Comparison - Financial Position"/>
      <sheetName val="Comparison - Financial Perf"/>
      <sheetName val="Comparison - Cash Flow"/>
      <sheetName val="Accounting Policy"/>
      <sheetName val="Notes on Financial Statements"/>
      <sheetName val="Appendix A - PPE"/>
      <sheetName val="Appendix B - Biological assets"/>
      <sheetName val="Appendix C - Conditional Grants"/>
      <sheetName val="Links"/>
      <sheetName val="TB Drop"/>
      <sheetName val="TB"/>
      <sheetName val="TB Mapped"/>
      <sheetName val="Cashflow calculations"/>
      <sheetName val="Sheet7"/>
      <sheetName val="Appendix C - External loans"/>
      <sheetName val="Sheet1"/>
      <sheetName val="Sheet4"/>
      <sheetName val="Sheet3"/>
      <sheetName val="Variance analysis"/>
      <sheetName val="Sheet6"/>
      <sheetName val="ops cost"/>
      <sheetName val="contract services"/>
    </sheetNames>
    <sheetDataSet>
      <sheetData sheetId="0"/>
      <sheetData sheetId="1"/>
      <sheetData sheetId="2">
        <row r="9">
          <cell r="F9">
            <v>10428078</v>
          </cell>
        </row>
        <row r="10">
          <cell r="F10">
            <v>1093782</v>
          </cell>
        </row>
        <row r="12">
          <cell r="F12">
            <v>132147</v>
          </cell>
        </row>
        <row r="13">
          <cell r="F13">
            <v>28600000</v>
          </cell>
        </row>
        <row r="14">
          <cell r="F14">
            <v>0</v>
          </cell>
        </row>
        <row r="15">
          <cell r="F15">
            <v>43686</v>
          </cell>
        </row>
        <row r="16">
          <cell r="F16">
            <v>407427</v>
          </cell>
        </row>
        <row r="17">
          <cell r="F17">
            <v>110982</v>
          </cell>
        </row>
        <row r="19">
          <cell r="F19">
            <v>19800</v>
          </cell>
        </row>
        <row r="60">
          <cell r="F60">
            <v>285840.85000000009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CHECK"/>
      <sheetName val="Sheet2"/>
      <sheetName val="TB Mapped (2)"/>
      <sheetName val="Front Page"/>
      <sheetName val="Index"/>
      <sheetName val="Gen Info"/>
      <sheetName val="AO Statement"/>
      <sheetName val="COSEC Certificate"/>
      <sheetName val="Directors Report"/>
      <sheetName val="St of Financial Position"/>
      <sheetName val="St of Financial Performance"/>
      <sheetName val="St of Changes in Net Assets "/>
      <sheetName val="Sheet5"/>
      <sheetName val="Cash Flow Statement"/>
      <sheetName val="Comparison - Financial Position"/>
      <sheetName val="Comparison - Financial Perf"/>
      <sheetName val="Comparison - Cash Flow"/>
      <sheetName val="Accounting Policy"/>
      <sheetName val="Notes on Financial Statements"/>
      <sheetName val="Appendix A - PPE"/>
      <sheetName val="Appendix B - Biological assets"/>
      <sheetName val="Appendix C - Conditional Grants"/>
      <sheetName val="Budget report"/>
      <sheetName val="Links"/>
      <sheetName val="TB Drop"/>
      <sheetName val="TB"/>
      <sheetName val="TB Mapped"/>
      <sheetName val="Cashflow calculations"/>
      <sheetName val="Sheet7"/>
      <sheetName val="Appendix C - External loans"/>
      <sheetName val="Sheet1"/>
      <sheetName val="Sheet4"/>
      <sheetName val="Sheet3"/>
      <sheetName val="Variance analysis"/>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6">
          <cell r="E26">
            <v>3695772</v>
          </cell>
        </row>
      </sheetData>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rectors (2)"/>
      <sheetName val="Cash flow KIE FRESH UPDATED"/>
      <sheetName val="Updatmzikantu workings FY 2 (2)"/>
      <sheetName val="Cash flow (2)"/>
      <sheetName val="SDBIP 2024-25"/>
      <sheetName val="Abattoir "/>
      <sheetName val="KFPM workings FY 2025 (2)"/>
      <sheetName val="Capital budget"/>
      <sheetName val="Cash flow Summary"/>
      <sheetName val="St of Financial Position"/>
      <sheetName val="D2-FinPerf"/>
      <sheetName val="Sheet21"/>
      <sheetName val="Sheet17"/>
      <sheetName val="Sheet16"/>
      <sheetName val="D4-FinPos "/>
      <sheetName val="D5-CFlow"/>
      <sheetName val="Cash flow"/>
      <sheetName val="Umzikantu workings FY 2025 (2)"/>
      <sheetName val="Mzinkantu Budget Exp 25"/>
      <sheetName val="Umzikantu RMA"/>
      <sheetName val="Depreciation"/>
      <sheetName val="Final pivot salaries FY 25"/>
      <sheetName val="Sheet34"/>
      <sheetName val="Updated salaries data from Mnce"/>
      <sheetName val="Sheet29"/>
      <sheetName val="Sheet30"/>
      <sheetName val="Sen mngmt salaries (2)"/>
      <sheetName val="Sheet31"/>
      <sheetName val="Adam kok exp"/>
      <sheetName val="KFPM workings FY 2025"/>
      <sheetName val="Umzikantu workings FY 2025"/>
      <sheetName val="Mzikantu HR Date March 24"/>
      <sheetName val="Sheet18"/>
      <sheetName val="Sheet19"/>
      <sheetName val="Pivot summary budget salaries"/>
      <sheetName val="Sheet20"/>
      <sheetName val="Sheet32"/>
      <sheetName val="Final Salary Summary FY 25-27"/>
      <sheetName val="Budget summary data file"/>
      <sheetName val="Sheet23"/>
      <sheetName val="Budget summary data file (2)"/>
      <sheetName val="Sheet25"/>
      <sheetName val="Meat Batch sheep Dec 23"/>
      <sheetName val="Meat Batch Report - April 2024"/>
      <sheetName val="Meat Batch Report - March 2024"/>
      <sheetName val="Sheet11"/>
      <sheetName val="HO salaries &amp; all entities"/>
      <sheetName val="Sheet12"/>
      <sheetName val="FY 2024 Salaries"/>
      <sheetName val="Sheet15"/>
      <sheetName val="Sheet14"/>
      <sheetName val="Directors"/>
      <sheetName val="D3-Capex"/>
      <sheetName val="KFPM"/>
      <sheetName val="Adam kok farms"/>
      <sheetName val="Sheet26"/>
      <sheetName val="Head office"/>
      <sheetName val="Head ofiice salaries"/>
      <sheetName val="Sheet27"/>
      <sheetName val="Sen mngmt salaries"/>
      <sheetName val="Abattoir salaries"/>
      <sheetName val="Adam kok salaries"/>
      <sheetName val="KFPM salaries"/>
      <sheetName val="Contract Wks salaries"/>
      <sheetName val="SD1"/>
      <sheetName val="SD2"/>
      <sheetName val="SD3"/>
      <sheetName val="SD4"/>
      <sheetName val="SD5"/>
      <sheetName val="Sheet1"/>
      <sheetName val="Dec TB"/>
      <sheetName val="21-22 Detailed Budget"/>
      <sheetName val="SD6"/>
      <sheetName val="SD7a"/>
      <sheetName val="SD7b"/>
      <sheetName val="SD7c"/>
      <sheetName val="SD7d"/>
      <sheetName val="SD7e"/>
      <sheetName val="Budget per Goal"/>
      <sheetName val="Budget per product"/>
      <sheetName val="Ntinga Head Office"/>
      <sheetName val="CEO's office excl PMO"/>
      <sheetName val="Adam Kok"/>
      <sheetName val="Sheet4"/>
      <sheetName val="Sheet2"/>
      <sheetName val="Kei Fresh"/>
      <sheetName val="Sheet9"/>
      <sheetName val="ICT"/>
      <sheetName val="Human Resources"/>
      <sheetName val="Abattoir"/>
      <sheetName val="Sheet8"/>
      <sheetName val="Admin"/>
      <sheetName val="Water Services"/>
      <sheetName val="PMO"/>
      <sheetName val="Sheet6"/>
      <sheetName val="Sheet13"/>
      <sheetName val="Sheet7"/>
      <sheetName val="Sheet5"/>
      <sheetName val="2020 Adjusted salaries budget"/>
      <sheetName val="Sheet3"/>
      <sheetName val="2021 Salaries Budget"/>
      <sheetName val="2022 Salaries Budget"/>
      <sheetName val="2023 Salaries Budget"/>
      <sheetName val="Salaries and Wages - Original"/>
      <sheetName val="Salaries and Wages - Adjusted"/>
      <sheetName val="Salaries and Wages 2019-2020"/>
      <sheetName val="Cost of sold biological assets"/>
    </sheetNames>
    <sheetDataSet>
      <sheetData sheetId="0"/>
      <sheetData sheetId="1">
        <row r="87">
          <cell r="L87">
            <v>111533.33333333333</v>
          </cell>
          <cell r="M87">
            <v>117533.33</v>
          </cell>
          <cell r="N87">
            <v>122533.33</v>
          </cell>
          <cell r="O87">
            <v>184533.33000000002</v>
          </cell>
          <cell r="P87">
            <v>209533.33000000002</v>
          </cell>
          <cell r="Q87">
            <v>281583.33</v>
          </cell>
          <cell r="R87">
            <v>217566.66333333333</v>
          </cell>
          <cell r="S87">
            <v>214233.33000000002</v>
          </cell>
          <cell r="T87">
            <v>269816.66000000003</v>
          </cell>
          <cell r="U87">
            <v>177733.33000000002</v>
          </cell>
          <cell r="V87">
            <v>177733.33000000002</v>
          </cell>
          <cell r="W87">
            <v>191066.71</v>
          </cell>
        </row>
        <row r="109">
          <cell r="L109">
            <v>362789.31251666666</v>
          </cell>
          <cell r="M109">
            <v>271357.65000000002</v>
          </cell>
          <cell r="N109">
            <v>276357.65000000002</v>
          </cell>
          <cell r="O109">
            <v>356276.41000000003</v>
          </cell>
          <cell r="P109">
            <v>271357.65000000002</v>
          </cell>
          <cell r="Q109">
            <v>281607.63</v>
          </cell>
          <cell r="R109">
            <v>368268.75</v>
          </cell>
          <cell r="S109">
            <v>276835.08999999997</v>
          </cell>
          <cell r="T109">
            <v>281835.08999999997</v>
          </cell>
          <cell r="U109">
            <v>292278.65000000002</v>
          </cell>
          <cell r="V109">
            <v>70729.569999999992</v>
          </cell>
          <cell r="W109">
            <v>51918.73</v>
          </cell>
        </row>
      </sheetData>
      <sheetData sheetId="2"/>
      <sheetData sheetId="3">
        <row r="67">
          <cell r="L67">
            <v>2241901.5395</v>
          </cell>
          <cell r="M67">
            <v>1960604.9295000001</v>
          </cell>
          <cell r="N67">
            <v>1307749.3555000001</v>
          </cell>
          <cell r="O67">
            <v>1388809.56</v>
          </cell>
          <cell r="P67">
            <v>1326379.1299999999</v>
          </cell>
          <cell r="Q67">
            <v>881362.47</v>
          </cell>
          <cell r="R67">
            <v>1871457.8900000001</v>
          </cell>
          <cell r="S67">
            <v>1705707.71</v>
          </cell>
          <cell r="T67">
            <v>1740662.26</v>
          </cell>
          <cell r="U67">
            <v>1139670.2925</v>
          </cell>
          <cell r="V67">
            <v>1073490.8325</v>
          </cell>
          <cell r="W67">
            <v>989364.38162499992</v>
          </cell>
        </row>
        <row r="286">
          <cell r="L286">
            <v>329391.99599999998</v>
          </cell>
          <cell r="M286">
            <v>379130.016</v>
          </cell>
          <cell r="N286">
            <v>1033331.1059999998</v>
          </cell>
          <cell r="O286">
            <v>1021105.9160000012</v>
          </cell>
          <cell r="P286">
            <v>1748186.0459999999</v>
          </cell>
          <cell r="Q286">
            <v>577026.78599999985</v>
          </cell>
          <cell r="R286">
            <v>596365.41599999997</v>
          </cell>
          <cell r="S286">
            <v>460231.32599999994</v>
          </cell>
          <cell r="T286">
            <v>610414.68599999999</v>
          </cell>
          <cell r="U286">
            <v>462568.81044444436</v>
          </cell>
          <cell r="V286">
            <v>468154.44044444436</v>
          </cell>
          <cell r="W286">
            <v>474619.1004444444</v>
          </cell>
        </row>
        <row r="387">
          <cell r="L387">
            <v>3583670.3489999995</v>
          </cell>
          <cell r="M387">
            <v>3583670.3428749996</v>
          </cell>
          <cell r="N387">
            <v>3589175.3428749996</v>
          </cell>
          <cell r="O387">
            <v>3583670.3428749996</v>
          </cell>
          <cell r="P387">
            <v>5244386.3428750001</v>
          </cell>
          <cell r="Q387">
            <v>3583670.3428749996</v>
          </cell>
          <cell r="R387">
            <v>3583670.3428749996</v>
          </cell>
          <cell r="S387">
            <v>3583670.3428749996</v>
          </cell>
          <cell r="T387">
            <v>3583670.3428749996</v>
          </cell>
          <cell r="U387">
            <v>3583670.3428749996</v>
          </cell>
          <cell r="V387">
            <v>3583670.3428749996</v>
          </cell>
          <cell r="W387">
            <v>3583670.3428749996</v>
          </cell>
        </row>
      </sheetData>
      <sheetData sheetId="4"/>
      <sheetData sheetId="5"/>
      <sheetData sheetId="6"/>
      <sheetData sheetId="7">
        <row r="7">
          <cell r="E7">
            <v>300000</v>
          </cell>
        </row>
        <row r="9">
          <cell r="E9">
            <v>132268</v>
          </cell>
        </row>
        <row r="14">
          <cell r="E14">
            <v>150000</v>
          </cell>
        </row>
        <row r="15">
          <cell r="E15">
            <v>400000</v>
          </cell>
        </row>
      </sheetData>
      <sheetData sheetId="8">
        <row r="24">
          <cell r="C24">
            <v>128761.81999999999</v>
          </cell>
        </row>
      </sheetData>
      <sheetData sheetId="9"/>
      <sheetData sheetId="10">
        <row r="10">
          <cell r="L10">
            <v>29835879.130434781</v>
          </cell>
        </row>
        <row r="12">
          <cell r="L12">
            <v>2275400</v>
          </cell>
        </row>
        <row r="13">
          <cell r="L13">
            <v>525000</v>
          </cell>
        </row>
        <row r="15">
          <cell r="L15">
            <v>49553215</v>
          </cell>
        </row>
        <row r="17">
          <cell r="L17">
            <v>204750</v>
          </cell>
        </row>
        <row r="18">
          <cell r="A18" t="str">
            <v>Rental Income from the Farm</v>
          </cell>
          <cell r="L18">
            <v>250000</v>
          </cell>
        </row>
        <row r="21">
          <cell r="L21">
            <v>3685334.4304499999</v>
          </cell>
        </row>
        <row r="28">
          <cell r="L28">
            <v>44670265.458000012</v>
          </cell>
        </row>
        <row r="29">
          <cell r="L29">
            <v>1264689.0169999998</v>
          </cell>
        </row>
        <row r="30">
          <cell r="L30">
            <v>80000</v>
          </cell>
        </row>
        <row r="32">
          <cell r="L32">
            <v>4007370.0493333335</v>
          </cell>
        </row>
        <row r="34">
          <cell r="L34">
            <v>574369.152</v>
          </cell>
        </row>
        <row r="36">
          <cell r="L36">
            <v>2743144.159</v>
          </cell>
        </row>
        <row r="37">
          <cell r="L37">
            <v>17627160</v>
          </cell>
        </row>
        <row r="39">
          <cell r="L39">
            <v>4848096.8083333327</v>
          </cell>
        </row>
        <row r="42">
          <cell r="L42">
            <v>8160525.9855000023</v>
          </cell>
        </row>
        <row r="43">
          <cell r="L43">
            <v>105000</v>
          </cell>
        </row>
        <row r="51">
          <cell r="L51">
            <v>982268</v>
          </cell>
        </row>
      </sheetData>
      <sheetData sheetId="11"/>
      <sheetData sheetId="12"/>
      <sheetData sheetId="13"/>
      <sheetData sheetId="14"/>
      <sheetData sheetId="15"/>
      <sheetData sheetId="16"/>
      <sheetData sheetId="17">
        <row r="132">
          <cell r="B132">
            <v>2613260</v>
          </cell>
          <cell r="C132">
            <v>2386020</v>
          </cell>
          <cell r="D132">
            <v>2158780</v>
          </cell>
          <cell r="F132">
            <v>2613260</v>
          </cell>
          <cell r="G132">
            <v>2386020</v>
          </cell>
          <cell r="H132">
            <v>1931540.0000000002</v>
          </cell>
          <cell r="J132">
            <v>2613260</v>
          </cell>
          <cell r="K132">
            <v>2272400</v>
          </cell>
          <cell r="L132">
            <v>2272400</v>
          </cell>
          <cell r="N132">
            <v>2386020</v>
          </cell>
          <cell r="O132">
            <v>2386020</v>
          </cell>
          <cell r="P132">
            <v>2272400</v>
          </cell>
        </row>
        <row r="140">
          <cell r="B140">
            <v>133310</v>
          </cell>
          <cell r="C140">
            <v>121717.82608695653</v>
          </cell>
          <cell r="D140">
            <v>110125.65217391304</v>
          </cell>
          <cell r="F140">
            <v>133310</v>
          </cell>
          <cell r="G140">
            <v>121717.82608695653</v>
          </cell>
          <cell r="H140">
            <v>98533.478260869568</v>
          </cell>
          <cell r="J140">
            <v>133310</v>
          </cell>
          <cell r="K140">
            <v>115921.73913043478</v>
          </cell>
          <cell r="L140">
            <v>115921.73913043478</v>
          </cell>
          <cell r="N140">
            <v>121717.82608695653</v>
          </cell>
          <cell r="O140">
            <v>121717.82608695653</v>
          </cell>
          <cell r="P140">
            <v>143355.65913043477</v>
          </cell>
        </row>
        <row r="144">
          <cell r="B144">
            <v>7684.1066666666675</v>
          </cell>
          <cell r="C144">
            <v>5684.1066666666702</v>
          </cell>
          <cell r="D144">
            <v>5684.1066666666702</v>
          </cell>
          <cell r="F144">
            <v>13244.973333333335</v>
          </cell>
          <cell r="G144">
            <v>11244.973333333301</v>
          </cell>
          <cell r="H144">
            <v>11244.973333333301</v>
          </cell>
          <cell r="J144">
            <v>7684.1066666666675</v>
          </cell>
          <cell r="K144">
            <v>5684.1066666666702</v>
          </cell>
          <cell r="L144">
            <v>5684.1066666666702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 of Financial Position"/>
      <sheetName val="D2-FinPerf"/>
      <sheetName val="D4-FinPos "/>
      <sheetName val="D5-CFlow"/>
      <sheetName val="Directors"/>
      <sheetName val="Umzikantu RMA"/>
      <sheetName val="Totals"/>
      <sheetName val="Adam kok farms"/>
      <sheetName val="Cash flow"/>
      <sheetName val="Depreciation"/>
      <sheetName val="Final pivot salaries FY 25"/>
      <sheetName val="Sheet34"/>
      <sheetName val="Updated salaries data from Mnce"/>
      <sheetName val="Sheet29"/>
      <sheetName val="Sheet30"/>
      <sheetName val="Sen mngmt salaries (2)"/>
      <sheetName val="Sheet31"/>
      <sheetName val="Umzikantu workings FY 2025 (2)"/>
      <sheetName val="Adam kok exp"/>
      <sheetName val="KFPM workings FY 2025"/>
      <sheetName val="Umzikantu workings FY 2025"/>
      <sheetName val="Mzikantu HR Date March 24"/>
      <sheetName val="Sheet18"/>
      <sheetName val="Sheet19"/>
      <sheetName val="Sheet20"/>
      <sheetName val="Sheet32"/>
      <sheetName val="Pivot summary budget salaries"/>
      <sheetName val="Mzinkantu Budget Exp 25"/>
      <sheetName val="Final Salary Summary FY 25-27"/>
      <sheetName val="Budget summary data file"/>
      <sheetName val="Sheet23"/>
      <sheetName val="Budget summary data file (2)"/>
      <sheetName val="Sheet25"/>
      <sheetName val="Meat Batch sheep Dec 23"/>
      <sheetName val="Meat Batch Report - April 2024"/>
      <sheetName val="Meat Batch Report - March 2024"/>
      <sheetName val="Sheet11"/>
      <sheetName val="HO salaries &amp; all entities"/>
      <sheetName val="Sheet12"/>
      <sheetName val="FY 2024 Salaries"/>
      <sheetName val="Sheet15"/>
      <sheetName val="Sheet14"/>
      <sheetName val="D3-Capex"/>
      <sheetName val="KFPM"/>
      <sheetName val="Sheet26"/>
      <sheetName val="Head office"/>
      <sheetName val="Head ofiice salaries"/>
      <sheetName val="Sheet27"/>
      <sheetName val="Sen mngmt salaries"/>
      <sheetName val="Abattoir salaries"/>
      <sheetName val="Adam kok salaries"/>
      <sheetName val="KFPM salaries"/>
      <sheetName val="Contract Wks salaries"/>
      <sheetName val="SD1"/>
      <sheetName val="SD2"/>
      <sheetName val="SD3"/>
      <sheetName val="SD4"/>
      <sheetName val="SD5"/>
      <sheetName val="Sheet1"/>
      <sheetName val="Dec TB"/>
      <sheetName val="21-22 Detailed Budget"/>
      <sheetName val="SD6"/>
      <sheetName val="SD7a"/>
      <sheetName val="SD7b"/>
      <sheetName val="SD7c"/>
      <sheetName val="SD7d"/>
      <sheetName val="SD7e"/>
      <sheetName val="Budget per Goal"/>
      <sheetName val="Budget per product"/>
      <sheetName val="Ntinga Head Office"/>
      <sheetName val="CEO's office excl PMO"/>
      <sheetName val="Adam Kok"/>
      <sheetName val="Sheet4"/>
      <sheetName val="Sheet2"/>
      <sheetName val="Kei Fresh"/>
      <sheetName val="Sheet9"/>
      <sheetName val="ICT"/>
      <sheetName val="Human Resources"/>
      <sheetName val="Abattoir"/>
      <sheetName val="Sheet8"/>
      <sheetName val="Admin"/>
      <sheetName val="Water Services"/>
      <sheetName val="PMO"/>
      <sheetName val="Sheet6"/>
      <sheetName val="Sheet13"/>
      <sheetName val="Sheet7"/>
      <sheetName val="Sheet5"/>
      <sheetName val="2020 Adjusted salaries budget"/>
      <sheetName val="Sheet3"/>
      <sheetName val="2021 Salaries Budget"/>
      <sheetName val="2022 Salaries Budget"/>
      <sheetName val="2023 Salaries Budget"/>
      <sheetName val="Salaries and Wages - Original"/>
      <sheetName val="Salaries and Wages - Adjusted"/>
      <sheetName val="Salaries and Wages 2019-2020"/>
      <sheetName val="Cost of sold biological assets"/>
    </sheetNames>
    <sheetDataSet>
      <sheetData sheetId="0"/>
      <sheetData sheetId="1"/>
      <sheetData sheetId="2"/>
      <sheetData sheetId="3"/>
      <sheetData sheetId="4"/>
      <sheetData sheetId="5"/>
      <sheetData sheetId="6"/>
      <sheetData sheetId="7"/>
      <sheetData sheetId="8">
        <row r="204">
          <cell r="L204">
            <v>144116.84</v>
          </cell>
          <cell r="M204">
            <v>249756.53000000003</v>
          </cell>
          <cell r="N204">
            <v>1227443.6999999997</v>
          </cell>
          <cell r="O204">
            <v>665803.81000000017</v>
          </cell>
          <cell r="P204">
            <v>268755.01</v>
          </cell>
          <cell r="Q204">
            <v>220774.93</v>
          </cell>
          <cell r="R204">
            <v>306738.44000000006</v>
          </cell>
          <cell r="S204">
            <v>139420.25</v>
          </cell>
          <cell r="T204">
            <v>1201081.3199999996</v>
          </cell>
          <cell r="U204">
            <v>132193.33222222223</v>
          </cell>
          <cell r="V204">
            <v>166306.34000000003</v>
          </cell>
          <cell r="W204">
            <v>125705.54999999999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6-28T11:28:26.33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6-19T08:44:38.650"/>
    </inkml:context>
    <inkml:brush xml:id="br0">
      <inkml:brushProperty name="width" value="0.05" units="cm"/>
      <inkml:brushProperty name="height" value="0.05" units="cm"/>
    </inkml:brush>
  </inkml:definitions>
  <inkml:trace contextRef="#ctx0" brushRef="#br0">1 170 1040,'0'-17'368,"2"-2"-320,8 2-24,3 3 0,3-3-16,-1 3 0,-1-1-8,-2 0 8,-2 5-8,0-3 0,-2 3 0,3 7 0,4-2-8,-1 5 0,10 2-8,7 1 0,11 0-272,7 0 216</inkml:trace>
</inkml:ink>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printerSettings" Target="../printerSettings/printerSettings6.bin"/><Relationship Id="rId7" Type="http://schemas.openxmlformats.org/officeDocument/2006/relationships/printerSettings" Target="../printerSettings/printerSettings10.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C20B-4743-4897-BD22-4F85CCA57426}">
  <dimension ref="A2:V45"/>
  <sheetViews>
    <sheetView topLeftCell="A8" workbookViewId="0">
      <pane xSplit="2" topLeftCell="C1" activePane="topRight" state="frozen"/>
      <selection activeCell="A19" sqref="A19"/>
      <selection pane="topRight" activeCell="O17" sqref="O17"/>
    </sheetView>
  </sheetViews>
  <sheetFormatPr defaultColWidth="8.33203125" defaultRowHeight="14" x14ac:dyDescent="0.3"/>
  <cols>
    <col min="1" max="1" width="60.83203125" style="54" customWidth="1"/>
    <col min="2" max="2" width="8.08203125" style="54" hidden="1" customWidth="1"/>
    <col min="3" max="3" width="16.58203125" style="54" bestFit="1" customWidth="1"/>
    <col min="4" max="6" width="10.08203125" style="54" hidden="1" customWidth="1"/>
    <col min="7" max="7" width="10.83203125" style="54" hidden="1" customWidth="1"/>
    <col min="8" max="13" width="13.33203125" style="54" bestFit="1" customWidth="1"/>
    <col min="14" max="14" width="13.5" style="54" customWidth="1"/>
    <col min="15" max="15" width="17.58203125" style="54" hidden="1" customWidth="1"/>
    <col min="16" max="16" width="19.33203125" style="54" hidden="1" customWidth="1"/>
    <col min="17" max="17" width="15.5" style="54" hidden="1" customWidth="1"/>
    <col min="18" max="18" width="10.75" style="54" hidden="1" customWidth="1"/>
    <col min="19" max="19" width="12.33203125" style="54" hidden="1" customWidth="1"/>
    <col min="20" max="20" width="8.33203125" style="54" hidden="1" customWidth="1"/>
    <col min="21" max="21" width="12.33203125" style="54" hidden="1" customWidth="1"/>
    <col min="22" max="22" width="8.33203125" style="54" hidden="1" customWidth="1"/>
    <col min="23" max="16384" width="8.33203125" style="54"/>
  </cols>
  <sheetData>
    <row r="2" spans="1:17" x14ac:dyDescent="0.3">
      <c r="A2" s="53" t="s">
        <v>0</v>
      </c>
    </row>
    <row r="3" spans="1:17" x14ac:dyDescent="0.3">
      <c r="A3" s="53"/>
    </row>
    <row r="4" spans="1:17" x14ac:dyDescent="0.3">
      <c r="A4" s="53" t="s">
        <v>1</v>
      </c>
    </row>
    <row r="5" spans="1:17" x14ac:dyDescent="0.3">
      <c r="A5" s="53"/>
      <c r="B5" s="53"/>
      <c r="C5" s="53"/>
    </row>
    <row r="6" spans="1:17" x14ac:dyDescent="0.3">
      <c r="A6" s="55" t="s">
        <v>2</v>
      </c>
      <c r="B6" s="56" t="s">
        <v>3</v>
      </c>
      <c r="C6" s="57"/>
      <c r="H6" s="234" t="s">
        <v>4</v>
      </c>
      <c r="I6" s="235"/>
      <c r="J6" s="235"/>
      <c r="K6" s="235"/>
      <c r="L6" s="235"/>
      <c r="M6" s="235"/>
      <c r="N6" s="236"/>
    </row>
    <row r="7" spans="1:17" ht="42" x14ac:dyDescent="0.3">
      <c r="A7" s="55" t="s">
        <v>5</v>
      </c>
      <c r="B7" s="58" t="s">
        <v>6</v>
      </c>
      <c r="C7" s="59" t="s">
        <v>7</v>
      </c>
      <c r="D7" s="60"/>
      <c r="E7" s="60"/>
      <c r="F7" s="60"/>
      <c r="G7" s="60"/>
      <c r="H7" s="61" t="s">
        <v>8</v>
      </c>
      <c r="I7" s="61" t="s">
        <v>9</v>
      </c>
      <c r="J7" s="61" t="s">
        <v>10</v>
      </c>
      <c r="K7" s="61" t="s">
        <v>11</v>
      </c>
      <c r="L7" s="61" t="s">
        <v>12</v>
      </c>
      <c r="M7" s="61" t="s">
        <v>13</v>
      </c>
      <c r="N7" s="62" t="s">
        <v>14</v>
      </c>
      <c r="O7" s="62" t="s">
        <v>15</v>
      </c>
      <c r="P7" s="62" t="s">
        <v>16</v>
      </c>
      <c r="Q7" s="110" t="s">
        <v>17</v>
      </c>
    </row>
    <row r="8" spans="1:17" x14ac:dyDescent="0.3">
      <c r="A8" s="55" t="s">
        <v>18</v>
      </c>
      <c r="B8" s="55"/>
      <c r="C8" s="63"/>
      <c r="D8" s="64"/>
      <c r="E8" s="64"/>
      <c r="F8" s="64"/>
      <c r="G8" s="64"/>
      <c r="H8" s="65"/>
      <c r="I8" s="65"/>
      <c r="J8" s="65"/>
      <c r="K8" s="65"/>
      <c r="L8" s="65"/>
      <c r="M8" s="65"/>
      <c r="N8" s="65"/>
    </row>
    <row r="9" spans="1:17" x14ac:dyDescent="0.3">
      <c r="A9" s="66"/>
      <c r="B9" s="66"/>
      <c r="C9" s="65"/>
      <c r="D9" s="67"/>
      <c r="E9" s="67"/>
      <c r="F9" s="67"/>
      <c r="G9" s="67"/>
      <c r="H9" s="68"/>
      <c r="I9" s="65"/>
      <c r="J9" s="65"/>
      <c r="K9" s="65"/>
      <c r="L9" s="65"/>
      <c r="M9" s="65"/>
      <c r="N9" s="65"/>
    </row>
    <row r="10" spans="1:17" x14ac:dyDescent="0.3">
      <c r="A10" s="66" t="s">
        <v>19</v>
      </c>
      <c r="B10" s="69">
        <v>10873350</v>
      </c>
      <c r="C10" s="70">
        <v>19985298.434</v>
      </c>
      <c r="D10" s="71"/>
      <c r="E10" s="72"/>
      <c r="H10" s="73">
        <v>1153217.1074999999</v>
      </c>
      <c r="I10" s="73">
        <v>1614503.9505000012</v>
      </c>
      <c r="J10" s="73">
        <v>1845147.372</v>
      </c>
      <c r="K10" s="73">
        <v>1977740.8</v>
      </c>
      <c r="L10" s="73">
        <v>1730523.2</v>
      </c>
      <c r="M10" s="73">
        <v>1236088</v>
      </c>
      <c r="N10" s="74">
        <f>SUM(H10:M10)</f>
        <v>9557220.4300000016</v>
      </c>
      <c r="O10" s="106">
        <f>'[3]Budget report'!$F$9</f>
        <v>10428078</v>
      </c>
      <c r="P10" s="75">
        <f>O10+N10</f>
        <v>19985298.43</v>
      </c>
      <c r="Q10" s="82">
        <f>C10-P10</f>
        <v>4.0000006556510925E-3</v>
      </c>
    </row>
    <row r="11" spans="1:17" x14ac:dyDescent="0.3">
      <c r="A11" s="66" t="s">
        <v>20</v>
      </c>
      <c r="B11" s="69">
        <v>1571310</v>
      </c>
      <c r="C11" s="70">
        <v>2120000</v>
      </c>
      <c r="D11" s="71"/>
      <c r="E11" s="72"/>
      <c r="F11" s="76"/>
      <c r="H11" s="73">
        <v>314147.55691666668</v>
      </c>
      <c r="I11" s="73">
        <v>314147.55691666668</v>
      </c>
      <c r="J11" s="73">
        <v>314147.55691666668</v>
      </c>
      <c r="K11" s="73">
        <v>350814.22358333337</v>
      </c>
      <c r="L11" s="73">
        <v>350814.22358333337</v>
      </c>
      <c r="M11" s="73">
        <v>343781.88358333299</v>
      </c>
      <c r="N11" s="74">
        <f t="shared" ref="N11:N19" si="0">SUM(H11:M11)</f>
        <v>1987853.0014999998</v>
      </c>
      <c r="O11" s="106">
        <f>'[3]Budget report'!$F$12</f>
        <v>132147</v>
      </c>
      <c r="P11" s="75">
        <f t="shared" ref="P11:P19" si="1">O11+N11</f>
        <v>2120000.0014999998</v>
      </c>
      <c r="Q11" s="82">
        <f t="shared" ref="Q11:Q19" si="2">C11-P11</f>
        <v>-1.4999997802078724E-3</v>
      </c>
    </row>
    <row r="12" spans="1:17" x14ac:dyDescent="0.3">
      <c r="A12" s="66" t="s">
        <v>21</v>
      </c>
      <c r="B12" s="69">
        <v>385520</v>
      </c>
      <c r="C12" s="70">
        <v>500000</v>
      </c>
      <c r="D12" s="71"/>
      <c r="E12" s="72"/>
      <c r="H12" s="77">
        <v>15428.833333333334</v>
      </c>
      <c r="I12" s="77">
        <v>15428.833333333334</v>
      </c>
      <c r="J12" s="77">
        <v>15428.833333333334</v>
      </c>
      <c r="K12" s="77">
        <v>15428.833333333334</v>
      </c>
      <c r="L12" s="77">
        <v>15428.833333333334</v>
      </c>
      <c r="M12" s="77">
        <v>15428.833333333334</v>
      </c>
      <c r="N12" s="74">
        <f t="shared" si="0"/>
        <v>92573</v>
      </c>
      <c r="O12" s="106">
        <f>'[3]Budget report'!$F$16</f>
        <v>407427</v>
      </c>
      <c r="P12" s="75">
        <f t="shared" si="1"/>
        <v>500000</v>
      </c>
      <c r="Q12" s="82">
        <f t="shared" si="2"/>
        <v>0</v>
      </c>
    </row>
    <row r="13" spans="1:17" x14ac:dyDescent="0.3">
      <c r="A13" s="66" t="s">
        <v>22</v>
      </c>
      <c r="B13" s="54">
        <v>0</v>
      </c>
      <c r="C13" s="70">
        <v>3846394.8743478265</v>
      </c>
      <c r="D13" s="71" t="e">
        <v>#REF!</v>
      </c>
      <c r="E13" s="72"/>
      <c r="H13" s="77">
        <v>73280</v>
      </c>
      <c r="I13" s="77">
        <v>73280</v>
      </c>
      <c r="J13" s="77">
        <v>3290671.3043478262</v>
      </c>
      <c r="K13" s="77">
        <v>73280</v>
      </c>
      <c r="L13" s="77">
        <v>73280</v>
      </c>
      <c r="M13" s="77">
        <v>262602.83</v>
      </c>
      <c r="N13" s="74">
        <f t="shared" si="0"/>
        <v>3846394.1343478262</v>
      </c>
      <c r="O13" s="106">
        <f>'[3]Budget report'!$F$14</f>
        <v>0</v>
      </c>
      <c r="P13" s="75">
        <f t="shared" si="1"/>
        <v>3846394.1343478262</v>
      </c>
      <c r="Q13" s="82">
        <f t="shared" si="2"/>
        <v>0.74000000022351742</v>
      </c>
    </row>
    <row r="14" spans="1:17" x14ac:dyDescent="0.3">
      <c r="A14" s="66" t="s">
        <v>23</v>
      </c>
      <c r="B14" s="69">
        <v>46514585</v>
      </c>
      <c r="C14" s="70">
        <v>49553214</v>
      </c>
      <c r="D14" s="72"/>
      <c r="E14" s="72"/>
      <c r="F14" s="72"/>
      <c r="G14" s="72"/>
      <c r="H14" s="77">
        <v>3566666.6666666665</v>
      </c>
      <c r="I14" s="77">
        <v>3566666.6666666665</v>
      </c>
      <c r="J14" s="77">
        <v>6784057.9666666668</v>
      </c>
      <c r="K14" s="77">
        <v>2345274.5666666669</v>
      </c>
      <c r="L14" s="77">
        <v>2345274.5666666669</v>
      </c>
      <c r="M14" s="77">
        <v>2345274.5666666669</v>
      </c>
      <c r="N14" s="74">
        <f t="shared" si="0"/>
        <v>20953215</v>
      </c>
      <c r="O14" s="75">
        <f>'[3]Budget report'!$F$13</f>
        <v>28600000</v>
      </c>
      <c r="P14" s="75">
        <f t="shared" si="1"/>
        <v>49553215</v>
      </c>
      <c r="Q14" s="82">
        <f t="shared" si="2"/>
        <v>-1</v>
      </c>
    </row>
    <row r="15" spans="1:17" x14ac:dyDescent="0.3">
      <c r="A15" s="66" t="s">
        <v>24</v>
      </c>
      <c r="B15" s="78">
        <v>0</v>
      </c>
      <c r="C15" s="70">
        <v>897023.4</v>
      </c>
      <c r="D15" s="71"/>
      <c r="E15" s="72"/>
      <c r="H15" s="79">
        <v>0</v>
      </c>
      <c r="I15" s="79">
        <v>0</v>
      </c>
      <c r="J15" s="79">
        <v>0</v>
      </c>
      <c r="K15" s="79">
        <v>0</v>
      </c>
      <c r="L15" s="79">
        <v>0</v>
      </c>
      <c r="M15" s="80">
        <v>897023</v>
      </c>
      <c r="N15" s="74">
        <f t="shared" si="0"/>
        <v>897023</v>
      </c>
      <c r="P15" s="75">
        <f t="shared" si="1"/>
        <v>897023</v>
      </c>
      <c r="Q15" s="82">
        <f t="shared" si="2"/>
        <v>0.40000000002328306</v>
      </c>
    </row>
    <row r="16" spans="1:17" x14ac:dyDescent="0.3">
      <c r="A16" s="66" t="s">
        <v>25</v>
      </c>
      <c r="B16" s="69">
        <v>1152419</v>
      </c>
      <c r="C16" s="70">
        <v>195000</v>
      </c>
      <c r="D16" s="71"/>
      <c r="E16" s="72"/>
      <c r="H16" s="80">
        <v>6722</v>
      </c>
      <c r="I16" s="80">
        <v>6722</v>
      </c>
      <c r="J16" s="80">
        <v>6722</v>
      </c>
      <c r="K16" s="80">
        <v>6722</v>
      </c>
      <c r="L16" s="80">
        <v>6722</v>
      </c>
      <c r="M16" s="80">
        <v>6722</v>
      </c>
      <c r="N16" s="74">
        <f t="shared" si="0"/>
        <v>40332</v>
      </c>
      <c r="O16" s="106">
        <f>'[3]Budget report'!$F$17+'[3]Budget report'!$F$15</f>
        <v>154668</v>
      </c>
      <c r="P16" s="75">
        <f t="shared" si="1"/>
        <v>195000</v>
      </c>
      <c r="Q16" s="82">
        <f t="shared" si="2"/>
        <v>0</v>
      </c>
    </row>
    <row r="17" spans="1:21" x14ac:dyDescent="0.3">
      <c r="A17" s="66" t="s">
        <v>26</v>
      </c>
      <c r="B17" s="69">
        <v>1334445</v>
      </c>
      <c r="C17" s="70">
        <v>5714512</v>
      </c>
      <c r="D17" s="72"/>
      <c r="E17" s="72"/>
      <c r="F17" s="72"/>
      <c r="G17" s="72"/>
      <c r="H17" s="73">
        <v>283333.33333333302</v>
      </c>
      <c r="I17" s="73">
        <v>283333.33333333331</v>
      </c>
      <c r="J17" s="77">
        <v>283333.33333333331</v>
      </c>
      <c r="K17" s="77">
        <v>1360816.5</v>
      </c>
      <c r="L17" s="77">
        <v>1360816.5</v>
      </c>
      <c r="M17" s="77">
        <v>1049097</v>
      </c>
      <c r="N17" s="74">
        <f t="shared" si="0"/>
        <v>4620730</v>
      </c>
      <c r="O17" s="106">
        <f>'[3]Budget report'!$F$10</f>
        <v>1093782</v>
      </c>
      <c r="P17" s="75">
        <f t="shared" si="1"/>
        <v>5714512</v>
      </c>
      <c r="Q17" s="82">
        <f t="shared" si="2"/>
        <v>0</v>
      </c>
    </row>
    <row r="18" spans="1:21" x14ac:dyDescent="0.3">
      <c r="A18" s="66" t="s">
        <v>27</v>
      </c>
      <c r="B18" s="69">
        <v>6604567</v>
      </c>
      <c r="C18" s="70">
        <v>2150000</v>
      </c>
      <c r="D18" s="71"/>
      <c r="H18" s="81"/>
      <c r="I18" s="81"/>
      <c r="J18" s="81"/>
      <c r="K18" s="81"/>
      <c r="L18" s="81"/>
      <c r="M18" s="80">
        <v>2150000</v>
      </c>
      <c r="N18" s="74">
        <f t="shared" si="0"/>
        <v>2150000</v>
      </c>
      <c r="O18" s="108">
        <f>'[3]Budget report'!$F$19</f>
        <v>19800</v>
      </c>
      <c r="P18" s="75">
        <f t="shared" si="1"/>
        <v>2169800</v>
      </c>
      <c r="Q18" s="82">
        <f t="shared" si="2"/>
        <v>-19800</v>
      </c>
    </row>
    <row r="19" spans="1:21" x14ac:dyDescent="0.3">
      <c r="A19" s="66" t="s">
        <v>28</v>
      </c>
      <c r="B19" s="69">
        <v>4731</v>
      </c>
      <c r="C19" s="70">
        <v>1500000</v>
      </c>
      <c r="D19" s="71"/>
      <c r="E19" s="82"/>
      <c r="F19" s="82"/>
      <c r="G19" s="82"/>
      <c r="H19" s="81"/>
      <c r="I19" s="81"/>
      <c r="J19" s="81"/>
      <c r="K19" s="81"/>
      <c r="L19" s="81"/>
      <c r="M19" s="80">
        <v>1500000</v>
      </c>
      <c r="N19" s="74">
        <f t="shared" si="0"/>
        <v>1500000</v>
      </c>
      <c r="P19" s="75">
        <f t="shared" si="1"/>
        <v>1500000</v>
      </c>
      <c r="Q19" s="82">
        <f t="shared" si="2"/>
        <v>0</v>
      </c>
    </row>
    <row r="20" spans="1:21" s="53" customFormat="1" x14ac:dyDescent="0.3">
      <c r="A20" s="58" t="s">
        <v>29</v>
      </c>
      <c r="B20" s="83">
        <v>68440927</v>
      </c>
      <c r="C20" s="84">
        <v>86461442.708347827</v>
      </c>
      <c r="D20" s="85" t="e">
        <v>#REF!</v>
      </c>
      <c r="E20" s="85"/>
      <c r="F20" s="85"/>
      <c r="G20" s="85"/>
      <c r="H20" s="86">
        <v>5412795.4977499992</v>
      </c>
      <c r="I20" s="86">
        <v>5874082.3407500004</v>
      </c>
      <c r="J20" s="86">
        <v>12539508.366597828</v>
      </c>
      <c r="K20" s="86">
        <v>6130076.9235833343</v>
      </c>
      <c r="L20" s="86">
        <v>5882859.3235833328</v>
      </c>
      <c r="M20" s="86">
        <v>9806018.1135833338</v>
      </c>
      <c r="N20" s="86">
        <f>SUM(N10:N19)</f>
        <v>45645340.565847829</v>
      </c>
      <c r="O20" s="107">
        <f>SUM(O10:O19)</f>
        <v>40835902</v>
      </c>
      <c r="P20" s="87">
        <f>SUM(P10:P19)</f>
        <v>86481242.565847829</v>
      </c>
    </row>
    <row r="21" spans="1:21" x14ac:dyDescent="0.3">
      <c r="A21" s="66"/>
      <c r="B21" s="69"/>
      <c r="C21" s="88"/>
      <c r="H21" s="66"/>
      <c r="I21" s="66"/>
      <c r="J21" s="66"/>
      <c r="K21" s="66"/>
      <c r="L21" s="66"/>
      <c r="M21" s="66"/>
      <c r="N21" s="66"/>
      <c r="P21" s="82"/>
    </row>
    <row r="22" spans="1:21" x14ac:dyDescent="0.3">
      <c r="A22" s="55" t="s">
        <v>30</v>
      </c>
      <c r="B22" s="69"/>
      <c r="C22" s="89"/>
      <c r="D22" s="90"/>
      <c r="E22" s="90"/>
      <c r="F22" s="90"/>
      <c r="G22" s="90"/>
      <c r="H22" s="66"/>
      <c r="I22" s="66"/>
      <c r="J22" s="66"/>
      <c r="K22" s="66"/>
      <c r="L22" s="66"/>
      <c r="M22" s="66"/>
      <c r="N22" s="66"/>
      <c r="P22" s="109"/>
    </row>
    <row r="23" spans="1:21" x14ac:dyDescent="0.3">
      <c r="A23" s="55"/>
      <c r="B23" s="91"/>
      <c r="C23" s="89"/>
      <c r="D23" s="90"/>
      <c r="E23" s="90"/>
      <c r="F23" s="90"/>
      <c r="G23" s="90"/>
      <c r="H23" s="66"/>
      <c r="I23" s="66"/>
      <c r="J23" s="66"/>
      <c r="K23" s="66"/>
      <c r="L23" s="66"/>
      <c r="M23" s="66"/>
      <c r="N23" s="66"/>
      <c r="P23" s="109"/>
      <c r="S23" s="106">
        <f>26138373-O25</f>
        <v>3694791</v>
      </c>
      <c r="T23" s="54">
        <v>307276</v>
      </c>
      <c r="U23" s="106">
        <f>S23-T23</f>
        <v>3387515</v>
      </c>
    </row>
    <row r="24" spans="1:21" x14ac:dyDescent="0.3">
      <c r="A24" s="55"/>
      <c r="B24" s="91"/>
      <c r="C24" s="89"/>
      <c r="D24" s="90"/>
      <c r="E24" s="90"/>
      <c r="F24" s="90"/>
      <c r="G24" s="90"/>
      <c r="H24" s="66"/>
      <c r="I24" s="66"/>
      <c r="J24" s="66"/>
      <c r="K24" s="66"/>
      <c r="L24" s="66"/>
      <c r="M24" s="66"/>
      <c r="N24" s="66"/>
      <c r="P24" s="109"/>
    </row>
    <row r="25" spans="1:21" x14ac:dyDescent="0.3">
      <c r="A25" s="66" t="s">
        <v>31</v>
      </c>
      <c r="B25" s="91">
        <v>45031065</v>
      </c>
      <c r="C25" s="92">
        <v>41991110</v>
      </c>
      <c r="D25" s="71"/>
      <c r="E25" s="90"/>
      <c r="H25" s="77">
        <v>3257921.3333333335</v>
      </c>
      <c r="I25" s="77">
        <v>3257921.3333333335</v>
      </c>
      <c r="J25" s="77">
        <v>3257921.3333333335</v>
      </c>
      <c r="K25" s="77">
        <v>3257921.3333333335</v>
      </c>
      <c r="L25" s="77">
        <v>3257921.3333333335</v>
      </c>
      <c r="M25" s="77">
        <v>3257921.3333333335</v>
      </c>
      <c r="N25" s="74">
        <f>SUM(H25:M25)</f>
        <v>19547528</v>
      </c>
      <c r="O25" s="106">
        <v>22443582</v>
      </c>
      <c r="P25" s="75">
        <f t="shared" ref="P25:P30" si="3">O25+N25</f>
        <v>41991110</v>
      </c>
      <c r="Q25" s="113">
        <f>P25-C25</f>
        <v>0</v>
      </c>
      <c r="R25" s="111">
        <f>C25-O25</f>
        <v>19547528</v>
      </c>
      <c r="S25" s="112">
        <f>R25/6</f>
        <v>3257921.3333333335</v>
      </c>
    </row>
    <row r="26" spans="1:21" x14ac:dyDescent="0.3">
      <c r="A26" s="93" t="s">
        <v>32</v>
      </c>
      <c r="B26" s="91">
        <v>800069</v>
      </c>
      <c r="C26" s="92">
        <v>1044077.7857</v>
      </c>
      <c r="D26" s="71"/>
      <c r="H26" s="77">
        <v>261698.9</v>
      </c>
      <c r="I26" s="77"/>
      <c r="J26" s="77"/>
      <c r="K26" s="77">
        <v>203654.54</v>
      </c>
      <c r="L26" s="81"/>
      <c r="M26" s="81"/>
      <c r="N26" s="74">
        <f t="shared" ref="N26:N30" si="4">SUM(H26:M26)</f>
        <v>465353.44</v>
      </c>
      <c r="O26" s="106">
        <v>578724</v>
      </c>
      <c r="P26" s="75">
        <f t="shared" si="3"/>
        <v>1044077.44</v>
      </c>
      <c r="Q26" s="113">
        <f t="shared" ref="Q26:Q30" si="5">P26-C26</f>
        <v>-0.3457000000635162</v>
      </c>
      <c r="S26" s="72">
        <f>'[4]Budget report'!$E$26</f>
        <v>3695772</v>
      </c>
    </row>
    <row r="27" spans="1:21" x14ac:dyDescent="0.3">
      <c r="A27" s="66" t="s">
        <v>33</v>
      </c>
      <c r="B27" s="91">
        <v>5466038</v>
      </c>
      <c r="C27" s="92">
        <v>4767449.5920000011</v>
      </c>
      <c r="D27" s="71"/>
      <c r="H27" s="77">
        <v>410154.76533333352</v>
      </c>
      <c r="I27" s="77">
        <v>410154.76533333352</v>
      </c>
      <c r="J27" s="77">
        <v>410154.76533333352</v>
      </c>
      <c r="K27" s="77">
        <v>410154.76533333352</v>
      </c>
      <c r="L27" s="77">
        <v>410154.76533333352</v>
      </c>
      <c r="M27" s="77">
        <v>410154.76533333352</v>
      </c>
      <c r="N27" s="74">
        <f t="shared" si="4"/>
        <v>2460928.5920000011</v>
      </c>
      <c r="O27" s="106">
        <v>2306521</v>
      </c>
      <c r="P27" s="75">
        <f t="shared" si="3"/>
        <v>4767449.5920000011</v>
      </c>
      <c r="Q27" s="113">
        <f t="shared" si="5"/>
        <v>0</v>
      </c>
    </row>
    <row r="28" spans="1:21" x14ac:dyDescent="0.3">
      <c r="A28" s="66" t="s">
        <v>34</v>
      </c>
      <c r="B28" s="91">
        <v>70020</v>
      </c>
      <c r="C28" s="92">
        <v>55342.980000000018</v>
      </c>
      <c r="D28" s="71"/>
      <c r="H28" s="77">
        <v>9223.8300000000036</v>
      </c>
      <c r="I28" s="77">
        <v>9223.8300000000036</v>
      </c>
      <c r="J28" s="77">
        <v>9223.8300000000036</v>
      </c>
      <c r="K28" s="77">
        <v>9223.8300000000036</v>
      </c>
      <c r="L28" s="77">
        <v>9223.8300000000036</v>
      </c>
      <c r="M28" s="77">
        <v>9223.8300000000036</v>
      </c>
      <c r="N28" s="74">
        <f t="shared" si="4"/>
        <v>55342.980000000018</v>
      </c>
      <c r="O28" s="106">
        <v>114747</v>
      </c>
      <c r="P28" s="75">
        <f t="shared" si="3"/>
        <v>170089.98</v>
      </c>
      <c r="Q28" s="75">
        <f t="shared" si="5"/>
        <v>114747</v>
      </c>
    </row>
    <row r="29" spans="1:21" x14ac:dyDescent="0.3">
      <c r="A29" s="66" t="s">
        <v>35</v>
      </c>
      <c r="B29" s="91">
        <v>3397771</v>
      </c>
      <c r="C29" s="92">
        <v>32405574.177200001</v>
      </c>
      <c r="D29" s="71"/>
      <c r="H29" s="94" t="e">
        <f>#REF!+P36</f>
        <v>#REF!</v>
      </c>
      <c r="I29" s="94" t="e">
        <f>#REF!+P36</f>
        <v>#REF!</v>
      </c>
      <c r="J29" s="94" t="e">
        <f>#REF!+P36</f>
        <v>#REF!</v>
      </c>
      <c r="K29" s="94" t="e">
        <f>#REF!+P36</f>
        <v>#REF!</v>
      </c>
      <c r="L29" s="94" t="e">
        <f>#REF!+P36</f>
        <v>#REF!</v>
      </c>
      <c r="M29" s="94" t="e">
        <f>#REF!+P36-P37</f>
        <v>#REF!</v>
      </c>
      <c r="N29" s="74" t="e">
        <f t="shared" si="4"/>
        <v>#REF!</v>
      </c>
      <c r="O29" s="106">
        <f>16017399+207400</f>
        <v>16224799</v>
      </c>
      <c r="P29" s="75" t="e">
        <f t="shared" si="3"/>
        <v>#REF!</v>
      </c>
      <c r="Q29" s="113" t="e">
        <f t="shared" si="5"/>
        <v>#REF!</v>
      </c>
    </row>
    <row r="30" spans="1:21" x14ac:dyDescent="0.3">
      <c r="A30" s="66" t="s">
        <v>36</v>
      </c>
      <c r="B30" s="91">
        <v>5027806.7300000004</v>
      </c>
      <c r="C30" s="92">
        <v>3628674.4097621003</v>
      </c>
      <c r="D30" s="71"/>
      <c r="H30" s="77">
        <v>1814337.2048810499</v>
      </c>
      <c r="I30" s="77">
        <v>1814337.2048810499</v>
      </c>
      <c r="J30" s="77"/>
      <c r="K30" s="77"/>
      <c r="L30" s="77"/>
      <c r="M30" s="77"/>
      <c r="N30" s="74">
        <f t="shared" si="4"/>
        <v>3628674.4097620999</v>
      </c>
      <c r="P30" s="75">
        <f t="shared" si="3"/>
        <v>3628674.4097620999</v>
      </c>
      <c r="Q30" s="113">
        <f t="shared" si="5"/>
        <v>0</v>
      </c>
    </row>
    <row r="31" spans="1:21" s="53" customFormat="1" x14ac:dyDescent="0.3">
      <c r="A31" s="55" t="s">
        <v>37</v>
      </c>
      <c r="B31" s="95">
        <v>86486515</v>
      </c>
      <c r="C31" s="83">
        <v>83892228.944662109</v>
      </c>
      <c r="D31" s="96"/>
      <c r="H31" s="97" t="e">
        <f>SUM(H25:H30)</f>
        <v>#REF!</v>
      </c>
      <c r="I31" s="97" t="e">
        <f t="shared" ref="I31:M31" si="6">SUM(I25:I30)</f>
        <v>#REF!</v>
      </c>
      <c r="J31" s="97" t="e">
        <f t="shared" si="6"/>
        <v>#REF!</v>
      </c>
      <c r="K31" s="97" t="e">
        <f t="shared" si="6"/>
        <v>#REF!</v>
      </c>
      <c r="L31" s="97" t="e">
        <f t="shared" si="6"/>
        <v>#REF!</v>
      </c>
      <c r="M31" s="97" t="e">
        <f t="shared" si="6"/>
        <v>#REF!</v>
      </c>
      <c r="N31" s="97" t="e">
        <f>SUM(N25:N30)</f>
        <v>#REF!</v>
      </c>
      <c r="O31" s="107">
        <f>SUM(O25:O30)</f>
        <v>41668373</v>
      </c>
      <c r="P31" s="87" t="e">
        <f>SUM(P25:P30)</f>
        <v>#REF!</v>
      </c>
      <c r="Q31" s="87" t="e">
        <f>SUM(Q25:Q30)</f>
        <v>#REF!</v>
      </c>
    </row>
    <row r="32" spans="1:21" x14ac:dyDescent="0.3">
      <c r="A32" s="66"/>
      <c r="B32" s="91"/>
      <c r="C32" s="69"/>
      <c r="H32" s="66"/>
      <c r="I32" s="66"/>
      <c r="J32" s="66"/>
      <c r="K32" s="66"/>
      <c r="L32" s="66"/>
      <c r="M32" s="66"/>
      <c r="N32" s="66"/>
    </row>
    <row r="33" spans="1:19" s="53" customFormat="1" x14ac:dyDescent="0.3">
      <c r="A33" s="66"/>
      <c r="B33" s="98"/>
      <c r="C33" s="99"/>
      <c r="H33" s="55"/>
      <c r="I33" s="55"/>
      <c r="J33" s="55"/>
      <c r="K33" s="55"/>
      <c r="L33" s="55"/>
      <c r="M33" s="55"/>
      <c r="N33" s="55"/>
      <c r="Q33" s="87" t="e">
        <f>P31-C31</f>
        <v>#REF!</v>
      </c>
    </row>
    <row r="34" spans="1:19" s="53" customFormat="1" x14ac:dyDescent="0.3">
      <c r="A34" s="55" t="s">
        <v>38</v>
      </c>
      <c r="B34" s="98"/>
      <c r="C34" s="100">
        <v>2475000</v>
      </c>
      <c r="H34" s="55"/>
      <c r="I34" s="101">
        <v>120000</v>
      </c>
      <c r="J34" s="55"/>
      <c r="K34" s="102">
        <v>1500000</v>
      </c>
      <c r="L34" s="102">
        <v>0</v>
      </c>
      <c r="M34" s="102">
        <f>855000-'[3]Budget report'!$F$60</f>
        <v>569159.14999999991</v>
      </c>
      <c r="N34" s="102">
        <f>SUM(I34:M34)</f>
        <v>2189159.15</v>
      </c>
      <c r="O34" s="87"/>
      <c r="P34" s="103"/>
      <c r="R34" s="103"/>
      <c r="S34" s="103"/>
    </row>
    <row r="35" spans="1:19" s="53" customFormat="1" x14ac:dyDescent="0.3">
      <c r="A35" s="66"/>
      <c r="B35" s="98"/>
      <c r="C35" s="104"/>
      <c r="D35" s="103"/>
      <c r="H35" s="55"/>
      <c r="I35" s="55"/>
      <c r="J35" s="55"/>
      <c r="K35" s="55"/>
      <c r="L35" s="55"/>
      <c r="M35" s="55"/>
      <c r="N35" s="55"/>
    </row>
    <row r="36" spans="1:19" hidden="1" x14ac:dyDescent="0.3">
      <c r="C36" s="72"/>
      <c r="P36" s="54">
        <v>1317785.5295333334</v>
      </c>
      <c r="Q36" s="72" t="e">
        <f>-Q29/6</f>
        <v>#REF!</v>
      </c>
    </row>
    <row r="37" spans="1:19" hidden="1" x14ac:dyDescent="0.3">
      <c r="I37" s="82">
        <f>C29-O29</f>
        <v>16180775.177200001</v>
      </c>
      <c r="K37" s="82">
        <f>C27-O27</f>
        <v>2460928.5920000011</v>
      </c>
      <c r="L37" s="76">
        <f>K37/6</f>
        <v>410154.76533333352</v>
      </c>
      <c r="P37" s="54">
        <v>207400</v>
      </c>
    </row>
    <row r="38" spans="1:19" hidden="1" x14ac:dyDescent="0.3">
      <c r="C38" s="90"/>
    </row>
    <row r="39" spans="1:19" hidden="1" x14ac:dyDescent="0.3"/>
    <row r="41" spans="1:19" x14ac:dyDescent="0.3">
      <c r="C41" s="90"/>
    </row>
    <row r="43" spans="1:19" x14ac:dyDescent="0.3">
      <c r="C43" s="105"/>
    </row>
    <row r="44" spans="1:19" x14ac:dyDescent="0.3">
      <c r="C44" s="90"/>
    </row>
    <row r="45" spans="1:19" x14ac:dyDescent="0.3">
      <c r="C45" s="76"/>
    </row>
  </sheetData>
  <mergeCells count="1">
    <mergeCell ref="H6:N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7E-5944-4926-99C4-38FCB197B2F0}">
  <dimension ref="A2:U45"/>
  <sheetViews>
    <sheetView topLeftCell="A11" workbookViewId="0">
      <pane xSplit="2" topLeftCell="M1" activePane="topRight" state="frozen"/>
      <selection activeCell="A19" sqref="A19"/>
      <selection pane="topRight" activeCell="M23" sqref="M23"/>
    </sheetView>
  </sheetViews>
  <sheetFormatPr defaultColWidth="8.33203125" defaultRowHeight="14" x14ac:dyDescent="0.3"/>
  <cols>
    <col min="1" max="1" width="60.83203125" style="54" customWidth="1"/>
    <col min="2" max="2" width="8.08203125" style="54" hidden="1" customWidth="1"/>
    <col min="3" max="3" width="16.58203125" style="54" bestFit="1" customWidth="1"/>
    <col min="4" max="6" width="10.08203125" style="54" hidden="1" customWidth="1"/>
    <col min="7" max="7" width="10.83203125" style="54" hidden="1" customWidth="1"/>
    <col min="8" max="13" width="13.33203125" style="54" bestFit="1" customWidth="1"/>
    <col min="14" max="14" width="13.5" style="54" customWidth="1"/>
    <col min="15" max="15" width="17.58203125" style="54" customWidth="1"/>
    <col min="16" max="16" width="19.33203125" style="54" customWidth="1"/>
    <col min="17" max="17" width="15.5" style="54" customWidth="1"/>
    <col min="18" max="18" width="10.75" style="54" bestFit="1" customWidth="1"/>
    <col min="19" max="19" width="12.33203125" style="54" bestFit="1" customWidth="1"/>
    <col min="20" max="20" width="8.33203125" style="54"/>
    <col min="21" max="21" width="12.33203125" style="54" bestFit="1" customWidth="1"/>
    <col min="22" max="16384" width="8.33203125" style="54"/>
  </cols>
  <sheetData>
    <row r="2" spans="1:17" x14ac:dyDescent="0.3">
      <c r="A2" s="53" t="s">
        <v>0</v>
      </c>
    </row>
    <row r="3" spans="1:17" x14ac:dyDescent="0.3">
      <c r="A3" s="53"/>
    </row>
    <row r="4" spans="1:17" x14ac:dyDescent="0.3">
      <c r="A4" s="53" t="s">
        <v>1</v>
      </c>
    </row>
    <row r="5" spans="1:17" x14ac:dyDescent="0.3">
      <c r="A5" s="53"/>
      <c r="B5" s="53"/>
      <c r="C5" s="53"/>
    </row>
    <row r="6" spans="1:17" x14ac:dyDescent="0.3">
      <c r="A6" s="55" t="s">
        <v>2</v>
      </c>
      <c r="B6" s="56" t="s">
        <v>3</v>
      </c>
      <c r="C6" s="57"/>
      <c r="H6" s="234" t="s">
        <v>4</v>
      </c>
      <c r="I6" s="235"/>
      <c r="J6" s="235"/>
      <c r="K6" s="235"/>
      <c r="L6" s="235"/>
      <c r="M6" s="235"/>
      <c r="N6" s="236"/>
    </row>
    <row r="7" spans="1:17" ht="42" x14ac:dyDescent="0.3">
      <c r="A7" s="55" t="s">
        <v>5</v>
      </c>
      <c r="B7" s="58" t="s">
        <v>6</v>
      </c>
      <c r="C7" s="59" t="s">
        <v>7</v>
      </c>
      <c r="D7" s="60"/>
      <c r="E7" s="60"/>
      <c r="F7" s="60"/>
      <c r="G7" s="60"/>
      <c r="H7" s="61" t="s">
        <v>8</v>
      </c>
      <c r="I7" s="61" t="s">
        <v>9</v>
      </c>
      <c r="J7" s="61" t="s">
        <v>10</v>
      </c>
      <c r="K7" s="61" t="s">
        <v>11</v>
      </c>
      <c r="L7" s="61" t="s">
        <v>12</v>
      </c>
      <c r="M7" s="61" t="s">
        <v>13</v>
      </c>
      <c r="N7" s="62" t="s">
        <v>14</v>
      </c>
      <c r="O7" s="62" t="s">
        <v>15</v>
      </c>
      <c r="P7" s="62" t="s">
        <v>16</v>
      </c>
      <c r="Q7" s="110" t="s">
        <v>17</v>
      </c>
    </row>
    <row r="8" spans="1:17" x14ac:dyDescent="0.3">
      <c r="A8" s="55" t="s">
        <v>18</v>
      </c>
      <c r="B8" s="55"/>
      <c r="C8" s="63"/>
      <c r="D8" s="64"/>
      <c r="E8" s="64"/>
      <c r="F8" s="64"/>
      <c r="G8" s="64"/>
      <c r="H8" s="65"/>
      <c r="I8" s="65"/>
      <c r="J8" s="65"/>
      <c r="K8" s="65"/>
      <c r="L8" s="65"/>
      <c r="M8" s="65"/>
      <c r="N8" s="65"/>
    </row>
    <row r="9" spans="1:17" x14ac:dyDescent="0.3">
      <c r="A9" s="66"/>
      <c r="B9" s="66"/>
      <c r="C9" s="65"/>
      <c r="D9" s="67"/>
      <c r="E9" s="67"/>
      <c r="F9" s="67"/>
      <c r="G9" s="67"/>
      <c r="H9" s="68"/>
      <c r="I9" s="65"/>
      <c r="J9" s="65"/>
      <c r="K9" s="65"/>
      <c r="L9" s="65"/>
      <c r="M9" s="65"/>
      <c r="N9" s="65"/>
    </row>
    <row r="10" spans="1:17" x14ac:dyDescent="0.3">
      <c r="A10" s="66" t="s">
        <v>19</v>
      </c>
      <c r="B10" s="69">
        <v>10873350</v>
      </c>
      <c r="C10" s="70">
        <v>19985298.434</v>
      </c>
      <c r="D10" s="71"/>
      <c r="E10" s="72"/>
      <c r="H10" s="73">
        <v>1153217.1074999999</v>
      </c>
      <c r="I10" s="73">
        <v>1614503.9505000012</v>
      </c>
      <c r="J10" s="73">
        <v>1845147.372</v>
      </c>
      <c r="K10" s="73">
        <v>1977740.8</v>
      </c>
      <c r="L10" s="73">
        <v>1730523.2</v>
      </c>
      <c r="M10" s="73">
        <v>1236088</v>
      </c>
      <c r="N10" s="74">
        <f>SUM(H10:M10)</f>
        <v>9557220.4300000016</v>
      </c>
      <c r="O10" s="106">
        <f>'[3]Budget report'!$F$9</f>
        <v>10428078</v>
      </c>
      <c r="P10" s="75">
        <f>O10+N10</f>
        <v>19985298.43</v>
      </c>
      <c r="Q10" s="82">
        <f>C10-P10</f>
        <v>4.0000006556510925E-3</v>
      </c>
    </row>
    <row r="11" spans="1:17" x14ac:dyDescent="0.3">
      <c r="A11" s="66" t="s">
        <v>20</v>
      </c>
      <c r="B11" s="69">
        <v>1571310</v>
      </c>
      <c r="C11" s="70">
        <v>2120000</v>
      </c>
      <c r="D11" s="71"/>
      <c r="E11" s="72"/>
      <c r="F11" s="76"/>
      <c r="H11" s="73">
        <v>314147.55691666668</v>
      </c>
      <c r="I11" s="73">
        <v>314147.55691666668</v>
      </c>
      <c r="J11" s="73">
        <v>314147.55691666668</v>
      </c>
      <c r="K11" s="73">
        <v>350814.22358333337</v>
      </c>
      <c r="L11" s="73">
        <v>350814.22358333337</v>
      </c>
      <c r="M11" s="73">
        <v>343781.88358333299</v>
      </c>
      <c r="N11" s="74">
        <f t="shared" ref="N11:N19" si="0">SUM(H11:M11)</f>
        <v>1987853.0014999998</v>
      </c>
      <c r="O11" s="106">
        <f>'[3]Budget report'!$F$12</f>
        <v>132147</v>
      </c>
      <c r="P11" s="75">
        <f t="shared" ref="P11:P19" si="1">O11+N11</f>
        <v>2120000.0014999998</v>
      </c>
      <c r="Q11" s="82">
        <f t="shared" ref="Q11:Q19" si="2">C11-P11</f>
        <v>-1.4999997802078724E-3</v>
      </c>
    </row>
    <row r="12" spans="1:17" x14ac:dyDescent="0.3">
      <c r="A12" s="66" t="s">
        <v>21</v>
      </c>
      <c r="B12" s="69">
        <v>385520</v>
      </c>
      <c r="C12" s="70">
        <v>500000</v>
      </c>
      <c r="D12" s="71"/>
      <c r="E12" s="72"/>
      <c r="H12" s="77">
        <v>15428.833333333334</v>
      </c>
      <c r="I12" s="77">
        <v>15428.833333333334</v>
      </c>
      <c r="J12" s="77">
        <v>15428.833333333334</v>
      </c>
      <c r="K12" s="77">
        <v>15428.833333333334</v>
      </c>
      <c r="L12" s="77">
        <v>15428.833333333334</v>
      </c>
      <c r="M12" s="77">
        <v>15428.833333333334</v>
      </c>
      <c r="N12" s="74">
        <f t="shared" si="0"/>
        <v>92573</v>
      </c>
      <c r="O12" s="106">
        <f>'[3]Budget report'!$F$16</f>
        <v>407427</v>
      </c>
      <c r="P12" s="75">
        <f t="shared" si="1"/>
        <v>500000</v>
      </c>
      <c r="Q12" s="82">
        <f t="shared" si="2"/>
        <v>0</v>
      </c>
    </row>
    <row r="13" spans="1:17" x14ac:dyDescent="0.3">
      <c r="A13" s="66" t="s">
        <v>22</v>
      </c>
      <c r="B13" s="54">
        <v>0</v>
      </c>
      <c r="C13" s="70">
        <v>3846394.8743478265</v>
      </c>
      <c r="D13" s="71" t="e">
        <v>#REF!</v>
      </c>
      <c r="E13" s="72"/>
      <c r="H13" s="77">
        <v>73280</v>
      </c>
      <c r="I13" s="77">
        <v>73280</v>
      </c>
      <c r="J13" s="77">
        <v>3290671.3043478262</v>
      </c>
      <c r="K13" s="77">
        <v>73280</v>
      </c>
      <c r="L13" s="77">
        <v>73280</v>
      </c>
      <c r="M13" s="77">
        <v>262602.83</v>
      </c>
      <c r="N13" s="74">
        <f t="shared" si="0"/>
        <v>3846394.1343478262</v>
      </c>
      <c r="O13" s="106">
        <f>'[3]Budget report'!$F$14</f>
        <v>0</v>
      </c>
      <c r="P13" s="75">
        <f t="shared" si="1"/>
        <v>3846394.1343478262</v>
      </c>
      <c r="Q13" s="82">
        <f t="shared" si="2"/>
        <v>0.74000000022351742</v>
      </c>
    </row>
    <row r="14" spans="1:17" x14ac:dyDescent="0.3">
      <c r="A14" s="66" t="s">
        <v>23</v>
      </c>
      <c r="B14" s="69">
        <v>46514585</v>
      </c>
      <c r="C14" s="70">
        <v>49553214</v>
      </c>
      <c r="D14" s="72"/>
      <c r="E14" s="72"/>
      <c r="F14" s="72"/>
      <c r="G14" s="72"/>
      <c r="H14" s="77">
        <v>3566666.6666666665</v>
      </c>
      <c r="I14" s="77">
        <v>3566666.6666666665</v>
      </c>
      <c r="J14" s="77">
        <v>6784057.9666666668</v>
      </c>
      <c r="K14" s="77">
        <v>2345274.5666666669</v>
      </c>
      <c r="L14" s="77">
        <v>2345274.5666666669</v>
      </c>
      <c r="M14" s="77">
        <v>2345274.5666666669</v>
      </c>
      <c r="N14" s="74">
        <f t="shared" si="0"/>
        <v>20953215</v>
      </c>
      <c r="O14" s="75">
        <f>'[3]Budget report'!$F$13</f>
        <v>28600000</v>
      </c>
      <c r="P14" s="75">
        <f t="shared" si="1"/>
        <v>49553215</v>
      </c>
      <c r="Q14" s="82">
        <f t="shared" si="2"/>
        <v>-1</v>
      </c>
    </row>
    <row r="15" spans="1:17" x14ac:dyDescent="0.3">
      <c r="A15" s="66" t="s">
        <v>24</v>
      </c>
      <c r="B15" s="78">
        <v>0</v>
      </c>
      <c r="C15" s="70">
        <v>897023.4</v>
      </c>
      <c r="D15" s="71"/>
      <c r="E15" s="72"/>
      <c r="H15" s="79">
        <v>0</v>
      </c>
      <c r="I15" s="79">
        <v>0</v>
      </c>
      <c r="J15" s="79">
        <v>0</v>
      </c>
      <c r="K15" s="79">
        <v>0</v>
      </c>
      <c r="L15" s="79">
        <v>0</v>
      </c>
      <c r="M15" s="80">
        <v>897023</v>
      </c>
      <c r="N15" s="74">
        <f t="shared" si="0"/>
        <v>897023</v>
      </c>
      <c r="P15" s="75">
        <f t="shared" si="1"/>
        <v>897023</v>
      </c>
      <c r="Q15" s="82">
        <f t="shared" si="2"/>
        <v>0.40000000002328306</v>
      </c>
    </row>
    <row r="16" spans="1:17" x14ac:dyDescent="0.3">
      <c r="A16" s="66" t="s">
        <v>25</v>
      </c>
      <c r="B16" s="69">
        <v>1152419</v>
      </c>
      <c r="C16" s="70">
        <v>195000</v>
      </c>
      <c r="D16" s="71"/>
      <c r="E16" s="72"/>
      <c r="H16" s="80">
        <v>6722</v>
      </c>
      <c r="I16" s="80">
        <v>6722</v>
      </c>
      <c r="J16" s="80">
        <v>6722</v>
      </c>
      <c r="K16" s="80">
        <v>6722</v>
      </c>
      <c r="L16" s="80">
        <v>6722</v>
      </c>
      <c r="M16" s="80">
        <v>6722</v>
      </c>
      <c r="N16" s="74">
        <f t="shared" si="0"/>
        <v>40332</v>
      </c>
      <c r="O16" s="106">
        <f>'[3]Budget report'!$F$17+'[3]Budget report'!$F$15</f>
        <v>154668</v>
      </c>
      <c r="P16" s="75">
        <f t="shared" si="1"/>
        <v>195000</v>
      </c>
      <c r="Q16" s="82">
        <f t="shared" si="2"/>
        <v>0</v>
      </c>
    </row>
    <row r="17" spans="1:21" x14ac:dyDescent="0.3">
      <c r="A17" s="66" t="s">
        <v>26</v>
      </c>
      <c r="B17" s="69">
        <v>1334445</v>
      </c>
      <c r="C17" s="70">
        <v>5714512</v>
      </c>
      <c r="D17" s="72"/>
      <c r="E17" s="72"/>
      <c r="F17" s="72"/>
      <c r="G17" s="72"/>
      <c r="H17" s="73">
        <v>283333.33333333302</v>
      </c>
      <c r="I17" s="73">
        <v>283333.33333333331</v>
      </c>
      <c r="J17" s="77">
        <v>283333.33333333331</v>
      </c>
      <c r="K17" s="77">
        <v>1360816.5</v>
      </c>
      <c r="L17" s="77">
        <v>1360816.5</v>
      </c>
      <c r="M17" s="77">
        <v>1049097</v>
      </c>
      <c r="N17" s="74">
        <f t="shared" si="0"/>
        <v>4620730</v>
      </c>
      <c r="O17" s="106">
        <f>'[3]Budget report'!$F$10</f>
        <v>1093782</v>
      </c>
      <c r="P17" s="75">
        <f t="shared" si="1"/>
        <v>5714512</v>
      </c>
      <c r="Q17" s="82">
        <f t="shared" si="2"/>
        <v>0</v>
      </c>
    </row>
    <row r="18" spans="1:21" x14ac:dyDescent="0.3">
      <c r="A18" s="66" t="s">
        <v>27</v>
      </c>
      <c r="B18" s="69">
        <v>6604567</v>
      </c>
      <c r="C18" s="70">
        <v>2150000</v>
      </c>
      <c r="D18" s="71"/>
      <c r="H18" s="81"/>
      <c r="I18" s="81"/>
      <c r="J18" s="81"/>
      <c r="K18" s="81"/>
      <c r="L18" s="81"/>
      <c r="M18" s="80">
        <v>2150000</v>
      </c>
      <c r="N18" s="74">
        <f t="shared" si="0"/>
        <v>2150000</v>
      </c>
      <c r="O18" s="108">
        <f>'[3]Budget report'!$F$19</f>
        <v>19800</v>
      </c>
      <c r="P18" s="75">
        <f t="shared" si="1"/>
        <v>2169800</v>
      </c>
      <c r="Q18" s="82">
        <f t="shared" si="2"/>
        <v>-19800</v>
      </c>
    </row>
    <row r="19" spans="1:21" x14ac:dyDescent="0.3">
      <c r="A19" s="66" t="s">
        <v>28</v>
      </c>
      <c r="B19" s="69">
        <v>4731</v>
      </c>
      <c r="C19" s="70">
        <v>1500000</v>
      </c>
      <c r="D19" s="71"/>
      <c r="E19" s="82"/>
      <c r="F19" s="82"/>
      <c r="G19" s="82"/>
      <c r="H19" s="81"/>
      <c r="I19" s="81"/>
      <c r="J19" s="81"/>
      <c r="K19" s="81"/>
      <c r="L19" s="81"/>
      <c r="M19" s="80">
        <v>1500000</v>
      </c>
      <c r="N19" s="74">
        <f t="shared" si="0"/>
        <v>1500000</v>
      </c>
      <c r="P19" s="75">
        <f t="shared" si="1"/>
        <v>1500000</v>
      </c>
      <c r="Q19" s="82">
        <f t="shared" si="2"/>
        <v>0</v>
      </c>
    </row>
    <row r="20" spans="1:21" s="53" customFormat="1" x14ac:dyDescent="0.3">
      <c r="A20" s="58" t="s">
        <v>29</v>
      </c>
      <c r="B20" s="83">
        <v>68440927</v>
      </c>
      <c r="C20" s="84">
        <v>86461442.708347827</v>
      </c>
      <c r="D20" s="85" t="e">
        <v>#REF!</v>
      </c>
      <c r="E20" s="85"/>
      <c r="F20" s="85"/>
      <c r="G20" s="85"/>
      <c r="H20" s="86">
        <v>5412795.4977499992</v>
      </c>
      <c r="I20" s="86">
        <v>5874082.3407500004</v>
      </c>
      <c r="J20" s="86">
        <v>12539508.366597828</v>
      </c>
      <c r="K20" s="86">
        <v>6130076.9235833343</v>
      </c>
      <c r="L20" s="86">
        <v>5882859.3235833328</v>
      </c>
      <c r="M20" s="86">
        <v>9806018.1135833338</v>
      </c>
      <c r="N20" s="86">
        <f>SUM(N10:N19)</f>
        <v>45645340.565847829</v>
      </c>
      <c r="O20" s="107">
        <f>SUM(O10:O19)</f>
        <v>40835902</v>
      </c>
      <c r="P20" s="87">
        <f>SUM(P10:P19)</f>
        <v>86481242.565847829</v>
      </c>
    </row>
    <row r="21" spans="1:21" x14ac:dyDescent="0.3">
      <c r="A21" s="66"/>
      <c r="B21" s="69"/>
      <c r="C21" s="88"/>
      <c r="H21" s="66"/>
      <c r="I21" s="66"/>
      <c r="J21" s="66"/>
      <c r="K21" s="66"/>
      <c r="L21" s="66"/>
      <c r="M21" s="66"/>
      <c r="N21" s="66"/>
      <c r="P21" s="82"/>
    </row>
    <row r="22" spans="1:21" x14ac:dyDescent="0.3">
      <c r="A22" s="55" t="s">
        <v>30</v>
      </c>
      <c r="B22" s="69"/>
      <c r="C22" s="89"/>
      <c r="D22" s="90"/>
      <c r="E22" s="90"/>
      <c r="F22" s="90"/>
      <c r="G22" s="90"/>
      <c r="H22" s="66"/>
      <c r="I22" s="66"/>
      <c r="J22" s="66"/>
      <c r="K22" s="66"/>
      <c r="L22" s="66"/>
      <c r="M22" s="66"/>
      <c r="N22" s="66"/>
      <c r="P22" s="109"/>
    </row>
    <row r="23" spans="1:21" x14ac:dyDescent="0.3">
      <c r="A23" s="55"/>
      <c r="B23" s="91"/>
      <c r="C23" s="89"/>
      <c r="D23" s="90"/>
      <c r="E23" s="90"/>
      <c r="F23" s="90"/>
      <c r="G23" s="90"/>
      <c r="H23" s="66"/>
      <c r="I23" s="66"/>
      <c r="J23" s="66"/>
      <c r="K23" s="66"/>
      <c r="L23" s="66"/>
      <c r="M23" s="66"/>
      <c r="N23" s="66"/>
      <c r="P23" s="109"/>
      <c r="S23" s="106">
        <f>26138373-O25</f>
        <v>3694791</v>
      </c>
      <c r="T23" s="54">
        <v>307276</v>
      </c>
      <c r="U23" s="106">
        <f>S23-T23</f>
        <v>3387515</v>
      </c>
    </row>
    <row r="24" spans="1:21" x14ac:dyDescent="0.3">
      <c r="A24" s="55"/>
      <c r="B24" s="91"/>
      <c r="C24" s="89"/>
      <c r="D24" s="90"/>
      <c r="E24" s="90"/>
      <c r="F24" s="90"/>
      <c r="G24" s="90"/>
      <c r="H24" s="66"/>
      <c r="I24" s="66"/>
      <c r="J24" s="66"/>
      <c r="K24" s="66"/>
      <c r="L24" s="66"/>
      <c r="M24" s="66"/>
      <c r="N24" s="66"/>
      <c r="P24" s="109"/>
    </row>
    <row r="25" spans="1:21" x14ac:dyDescent="0.3">
      <c r="A25" s="66" t="s">
        <v>31</v>
      </c>
      <c r="B25" s="91">
        <v>45031065</v>
      </c>
      <c r="C25" s="92">
        <v>41991110</v>
      </c>
      <c r="D25" s="71"/>
      <c r="E25" s="90"/>
      <c r="H25" s="77">
        <v>3257921.3333333335</v>
      </c>
      <c r="I25" s="77">
        <v>3257921.3333333335</v>
      </c>
      <c r="J25" s="77">
        <v>3257921.3333333335</v>
      </c>
      <c r="K25" s="77">
        <v>3257921.3333333335</v>
      </c>
      <c r="L25" s="77">
        <v>3257921.3333333335</v>
      </c>
      <c r="M25" s="77">
        <v>3257921.3333333335</v>
      </c>
      <c r="N25" s="74">
        <f>SUM(H25:M25)</f>
        <v>19547528</v>
      </c>
      <c r="O25" s="106">
        <v>22443582</v>
      </c>
      <c r="P25" s="75">
        <f t="shared" ref="P25:P30" si="3">O25+N25</f>
        <v>41991110</v>
      </c>
      <c r="Q25" s="113">
        <f>P25-C25</f>
        <v>0</v>
      </c>
      <c r="R25" s="111">
        <f>C25-O25</f>
        <v>19547528</v>
      </c>
      <c r="S25" s="112">
        <f>R25/6</f>
        <v>3257921.3333333335</v>
      </c>
    </row>
    <row r="26" spans="1:21" x14ac:dyDescent="0.3">
      <c r="A26" s="93" t="s">
        <v>32</v>
      </c>
      <c r="B26" s="91">
        <v>800069</v>
      </c>
      <c r="C26" s="92">
        <v>1044077.7857</v>
      </c>
      <c r="D26" s="71"/>
      <c r="H26" s="77">
        <v>261698.9</v>
      </c>
      <c r="I26" s="77"/>
      <c r="J26" s="77"/>
      <c r="K26" s="77">
        <v>203654.54</v>
      </c>
      <c r="L26" s="81"/>
      <c r="M26" s="81"/>
      <c r="N26" s="74">
        <f t="shared" ref="N26:N30" si="4">SUM(H26:M26)</f>
        <v>465353.44</v>
      </c>
      <c r="O26" s="106">
        <v>578724</v>
      </c>
      <c r="P26" s="75">
        <f t="shared" si="3"/>
        <v>1044077.44</v>
      </c>
      <c r="Q26" s="113">
        <f t="shared" ref="Q26:Q30" si="5">P26-C26</f>
        <v>-0.3457000000635162</v>
      </c>
      <c r="S26" s="72">
        <f>'[4]Budget report'!$E$26</f>
        <v>3695772</v>
      </c>
    </row>
    <row r="27" spans="1:21" x14ac:dyDescent="0.3">
      <c r="A27" s="66" t="s">
        <v>33</v>
      </c>
      <c r="B27" s="91">
        <v>5466038</v>
      </c>
      <c r="C27" s="92">
        <v>4767449.5920000011</v>
      </c>
      <c r="D27" s="71"/>
      <c r="H27" s="77">
        <v>410154.76533333352</v>
      </c>
      <c r="I27" s="77">
        <v>410154.76533333352</v>
      </c>
      <c r="J27" s="77">
        <v>410154.76533333352</v>
      </c>
      <c r="K27" s="77">
        <v>410154.76533333352</v>
      </c>
      <c r="L27" s="77">
        <v>410154.76533333352</v>
      </c>
      <c r="M27" s="77">
        <v>410154.76533333352</v>
      </c>
      <c r="N27" s="74">
        <f t="shared" si="4"/>
        <v>2460928.5920000011</v>
      </c>
      <c r="O27" s="106">
        <v>2306521</v>
      </c>
      <c r="P27" s="75">
        <f t="shared" si="3"/>
        <v>4767449.5920000011</v>
      </c>
      <c r="Q27" s="113">
        <f t="shared" si="5"/>
        <v>0</v>
      </c>
    </row>
    <row r="28" spans="1:21" x14ac:dyDescent="0.3">
      <c r="A28" s="66" t="s">
        <v>34</v>
      </c>
      <c r="B28" s="91">
        <v>70020</v>
      </c>
      <c r="C28" s="92">
        <v>55342.980000000018</v>
      </c>
      <c r="D28" s="71"/>
      <c r="H28" s="77">
        <v>9223.8300000000036</v>
      </c>
      <c r="I28" s="77">
        <v>9223.8300000000036</v>
      </c>
      <c r="J28" s="77">
        <v>9223.8300000000036</v>
      </c>
      <c r="K28" s="77">
        <v>9223.8300000000036</v>
      </c>
      <c r="L28" s="77">
        <v>9223.8300000000036</v>
      </c>
      <c r="M28" s="77">
        <v>9223.8300000000036</v>
      </c>
      <c r="N28" s="74">
        <f t="shared" si="4"/>
        <v>55342.980000000018</v>
      </c>
      <c r="O28" s="106">
        <v>114747</v>
      </c>
      <c r="P28" s="75">
        <f t="shared" si="3"/>
        <v>170089.98</v>
      </c>
      <c r="Q28" s="75">
        <f t="shared" si="5"/>
        <v>114747</v>
      </c>
    </row>
    <row r="29" spans="1:21" x14ac:dyDescent="0.3">
      <c r="A29" s="66" t="s">
        <v>35</v>
      </c>
      <c r="B29" s="91">
        <v>3397771</v>
      </c>
      <c r="C29" s="92">
        <v>32405574.177200001</v>
      </c>
      <c r="D29" s="71"/>
      <c r="H29" s="94" t="e">
        <f>#REF!+P36</f>
        <v>#REF!</v>
      </c>
      <c r="I29" s="94" t="e">
        <f>#REF!+P36</f>
        <v>#REF!</v>
      </c>
      <c r="J29" s="94" t="e">
        <f>#REF!+P36</f>
        <v>#REF!</v>
      </c>
      <c r="K29" s="94" t="e">
        <f>#REF!+P36</f>
        <v>#REF!</v>
      </c>
      <c r="L29" s="94" t="e">
        <f>#REF!+P36</f>
        <v>#REF!</v>
      </c>
      <c r="M29" s="94" t="e">
        <f>#REF!+P36-P37</f>
        <v>#REF!</v>
      </c>
      <c r="N29" s="74" t="e">
        <f t="shared" si="4"/>
        <v>#REF!</v>
      </c>
      <c r="O29" s="106">
        <f>16017399+207400</f>
        <v>16224799</v>
      </c>
      <c r="P29" s="75" t="e">
        <f t="shared" si="3"/>
        <v>#REF!</v>
      </c>
      <c r="Q29" s="113" t="e">
        <f t="shared" si="5"/>
        <v>#REF!</v>
      </c>
    </row>
    <row r="30" spans="1:21" x14ac:dyDescent="0.3">
      <c r="A30" s="66" t="s">
        <v>36</v>
      </c>
      <c r="B30" s="91">
        <v>5027806.7300000004</v>
      </c>
      <c r="C30" s="92">
        <v>3628674.4097621003</v>
      </c>
      <c r="D30" s="71"/>
      <c r="H30" s="77">
        <v>1814337.2048810499</v>
      </c>
      <c r="I30" s="77">
        <v>1814337.2048810499</v>
      </c>
      <c r="J30" s="77"/>
      <c r="K30" s="77"/>
      <c r="L30" s="77"/>
      <c r="M30" s="77"/>
      <c r="N30" s="74">
        <f t="shared" si="4"/>
        <v>3628674.4097620999</v>
      </c>
      <c r="P30" s="75">
        <f t="shared" si="3"/>
        <v>3628674.4097620999</v>
      </c>
      <c r="Q30" s="113">
        <f t="shared" si="5"/>
        <v>0</v>
      </c>
    </row>
    <row r="31" spans="1:21" s="53" customFormat="1" x14ac:dyDescent="0.3">
      <c r="A31" s="55" t="s">
        <v>37</v>
      </c>
      <c r="B31" s="95">
        <v>86486515</v>
      </c>
      <c r="C31" s="83">
        <v>83892228.944662109</v>
      </c>
      <c r="D31" s="96"/>
      <c r="H31" s="97">
        <v>9894261.3386716992</v>
      </c>
      <c r="I31" s="97">
        <v>9956848.2536716983</v>
      </c>
      <c r="J31" s="97">
        <v>12940829.609094175</v>
      </c>
      <c r="K31" s="97">
        <v>9954261.3386716992</v>
      </c>
      <c r="L31" s="97">
        <v>9905554.7936716974</v>
      </c>
      <c r="M31" s="97">
        <v>10115454.697067926</v>
      </c>
      <c r="N31" s="97" t="e">
        <f>SUM(N25:N30)</f>
        <v>#REF!</v>
      </c>
      <c r="O31" s="107">
        <f>SUM(O25:O30)</f>
        <v>41668373</v>
      </c>
      <c r="P31" s="87" t="e">
        <f>SUM(P25:P30)</f>
        <v>#REF!</v>
      </c>
      <c r="Q31" s="87" t="e">
        <f>SUM(Q25:Q30)</f>
        <v>#REF!</v>
      </c>
    </row>
    <row r="32" spans="1:21" x14ac:dyDescent="0.3">
      <c r="A32" s="66"/>
      <c r="B32" s="91"/>
      <c r="C32" s="69"/>
      <c r="H32" s="66"/>
      <c r="I32" s="66"/>
      <c r="J32" s="66"/>
      <c r="K32" s="66"/>
      <c r="L32" s="66"/>
      <c r="M32" s="66"/>
      <c r="N32" s="66"/>
    </row>
    <row r="33" spans="1:19" s="53" customFormat="1" x14ac:dyDescent="0.3">
      <c r="A33" s="66"/>
      <c r="B33" s="98"/>
      <c r="C33" s="99"/>
      <c r="H33" s="55"/>
      <c r="I33" s="55"/>
      <c r="J33" s="55"/>
      <c r="K33" s="55"/>
      <c r="L33" s="55"/>
      <c r="M33" s="55"/>
      <c r="N33" s="55"/>
    </row>
    <row r="34" spans="1:19" s="53" customFormat="1" x14ac:dyDescent="0.3">
      <c r="A34" s="55" t="s">
        <v>38</v>
      </c>
      <c r="B34" s="98"/>
      <c r="C34" s="100">
        <v>2475000</v>
      </c>
      <c r="H34" s="55"/>
      <c r="I34" s="101">
        <v>120000</v>
      </c>
      <c r="J34" s="55"/>
      <c r="K34" s="102">
        <v>1500000</v>
      </c>
      <c r="L34" s="102">
        <v>0</v>
      </c>
      <c r="M34" s="102">
        <v>855000</v>
      </c>
      <c r="N34" s="102">
        <v>2475000</v>
      </c>
      <c r="O34" s="87"/>
      <c r="P34" s="103"/>
      <c r="R34" s="103"/>
      <c r="S34" s="103"/>
    </row>
    <row r="35" spans="1:19" s="53" customFormat="1" x14ac:dyDescent="0.3">
      <c r="A35" s="66"/>
      <c r="B35" s="98"/>
      <c r="C35" s="104"/>
      <c r="D35" s="103"/>
      <c r="H35" s="55"/>
      <c r="I35" s="55"/>
      <c r="J35" s="55"/>
      <c r="K35" s="55"/>
      <c r="L35" s="55"/>
      <c r="M35" s="55"/>
      <c r="N35" s="55"/>
    </row>
    <row r="36" spans="1:19" x14ac:dyDescent="0.3">
      <c r="C36" s="72"/>
      <c r="P36" s="54">
        <v>1317785.5295333334</v>
      </c>
      <c r="Q36" s="72" t="e">
        <f>-Q29/6</f>
        <v>#REF!</v>
      </c>
    </row>
    <row r="37" spans="1:19" x14ac:dyDescent="0.3">
      <c r="I37" s="82">
        <f>C29-O29</f>
        <v>16180775.177200001</v>
      </c>
      <c r="K37" s="82">
        <f>C27-O27</f>
        <v>2460928.5920000011</v>
      </c>
      <c r="L37" s="76">
        <f>K37/6</f>
        <v>410154.76533333352</v>
      </c>
      <c r="P37" s="54">
        <v>207400</v>
      </c>
    </row>
    <row r="38" spans="1:19" x14ac:dyDescent="0.3">
      <c r="C38" s="90"/>
    </row>
    <row r="41" spans="1:19" x14ac:dyDescent="0.3">
      <c r="C41" s="90"/>
    </row>
    <row r="43" spans="1:19" x14ac:dyDescent="0.3">
      <c r="C43" s="105"/>
    </row>
    <row r="44" spans="1:19" x14ac:dyDescent="0.3">
      <c r="C44" s="90"/>
    </row>
    <row r="45" spans="1:19" x14ac:dyDescent="0.3">
      <c r="C45" s="76"/>
    </row>
  </sheetData>
  <mergeCells count="1">
    <mergeCell ref="H6: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1EA4-8451-4588-B987-B6ACBE67D635}">
  <dimension ref="A3:J39"/>
  <sheetViews>
    <sheetView view="pageBreakPreview" topLeftCell="A16" zoomScale="60" zoomScaleNormal="100" workbookViewId="0">
      <selection activeCell="A44" sqref="A44"/>
    </sheetView>
  </sheetViews>
  <sheetFormatPr defaultColWidth="8.33203125" defaultRowHeight="14" x14ac:dyDescent="0.3"/>
  <cols>
    <col min="1" max="8" width="8.33203125" style="50"/>
    <col min="9" max="9" width="6.08203125" style="50" customWidth="1"/>
    <col min="10" max="10" width="1.33203125" style="50" customWidth="1"/>
    <col min="11" max="264" width="8.33203125" style="50"/>
    <col min="265" max="265" width="6.08203125" style="50" customWidth="1"/>
    <col min="266" max="266" width="1.33203125" style="50" customWidth="1"/>
    <col min="267" max="520" width="8.33203125" style="50"/>
    <col min="521" max="521" width="6.08203125" style="50" customWidth="1"/>
    <col min="522" max="522" width="1.33203125" style="50" customWidth="1"/>
    <col min="523" max="776" width="8.33203125" style="50"/>
    <col min="777" max="777" width="6.08203125" style="50" customWidth="1"/>
    <col min="778" max="778" width="1.33203125" style="50" customWidth="1"/>
    <col min="779" max="1032" width="8.33203125" style="50"/>
    <col min="1033" max="1033" width="6.08203125" style="50" customWidth="1"/>
    <col min="1034" max="1034" width="1.33203125" style="50" customWidth="1"/>
    <col min="1035" max="1288" width="8.33203125" style="50"/>
    <col min="1289" max="1289" width="6.08203125" style="50" customWidth="1"/>
    <col min="1290" max="1290" width="1.33203125" style="50" customWidth="1"/>
    <col min="1291" max="1544" width="8.33203125" style="50"/>
    <col min="1545" max="1545" width="6.08203125" style="50" customWidth="1"/>
    <col min="1546" max="1546" width="1.33203125" style="50" customWidth="1"/>
    <col min="1547" max="1800" width="8.33203125" style="50"/>
    <col min="1801" max="1801" width="6.08203125" style="50" customWidth="1"/>
    <col min="1802" max="1802" width="1.33203125" style="50" customWidth="1"/>
    <col min="1803" max="2056" width="8.33203125" style="50"/>
    <col min="2057" max="2057" width="6.08203125" style="50" customWidth="1"/>
    <col min="2058" max="2058" width="1.33203125" style="50" customWidth="1"/>
    <col min="2059" max="2312" width="8.33203125" style="50"/>
    <col min="2313" max="2313" width="6.08203125" style="50" customWidth="1"/>
    <col min="2314" max="2314" width="1.33203125" style="50" customWidth="1"/>
    <col min="2315" max="2568" width="8.33203125" style="50"/>
    <col min="2569" max="2569" width="6.08203125" style="50" customWidth="1"/>
    <col min="2570" max="2570" width="1.33203125" style="50" customWidth="1"/>
    <col min="2571" max="2824" width="8.33203125" style="50"/>
    <col min="2825" max="2825" width="6.08203125" style="50" customWidth="1"/>
    <col min="2826" max="2826" width="1.33203125" style="50" customWidth="1"/>
    <col min="2827" max="3080" width="8.33203125" style="50"/>
    <col min="3081" max="3081" width="6.08203125" style="50" customWidth="1"/>
    <col min="3082" max="3082" width="1.33203125" style="50" customWidth="1"/>
    <col min="3083" max="3336" width="8.33203125" style="50"/>
    <col min="3337" max="3337" width="6.08203125" style="50" customWidth="1"/>
    <col min="3338" max="3338" width="1.33203125" style="50" customWidth="1"/>
    <col min="3339" max="3592" width="8.33203125" style="50"/>
    <col min="3593" max="3593" width="6.08203125" style="50" customWidth="1"/>
    <col min="3594" max="3594" width="1.33203125" style="50" customWidth="1"/>
    <col min="3595" max="3848" width="8.33203125" style="50"/>
    <col min="3849" max="3849" width="6.08203125" style="50" customWidth="1"/>
    <col min="3850" max="3850" width="1.33203125" style="50" customWidth="1"/>
    <col min="3851" max="4104" width="8.33203125" style="50"/>
    <col min="4105" max="4105" width="6.08203125" style="50" customWidth="1"/>
    <col min="4106" max="4106" width="1.33203125" style="50" customWidth="1"/>
    <col min="4107" max="4360" width="8.33203125" style="50"/>
    <col min="4361" max="4361" width="6.08203125" style="50" customWidth="1"/>
    <col min="4362" max="4362" width="1.33203125" style="50" customWidth="1"/>
    <col min="4363" max="4616" width="8.33203125" style="50"/>
    <col min="4617" max="4617" width="6.08203125" style="50" customWidth="1"/>
    <col min="4618" max="4618" width="1.33203125" style="50" customWidth="1"/>
    <col min="4619" max="4872" width="8.33203125" style="50"/>
    <col min="4873" max="4873" width="6.08203125" style="50" customWidth="1"/>
    <col min="4874" max="4874" width="1.33203125" style="50" customWidth="1"/>
    <col min="4875" max="5128" width="8.33203125" style="50"/>
    <col min="5129" max="5129" width="6.08203125" style="50" customWidth="1"/>
    <col min="5130" max="5130" width="1.33203125" style="50" customWidth="1"/>
    <col min="5131" max="5384" width="8.33203125" style="50"/>
    <col min="5385" max="5385" width="6.08203125" style="50" customWidth="1"/>
    <col min="5386" max="5386" width="1.33203125" style="50" customWidth="1"/>
    <col min="5387" max="5640" width="8.33203125" style="50"/>
    <col min="5641" max="5641" width="6.08203125" style="50" customWidth="1"/>
    <col min="5642" max="5642" width="1.33203125" style="50" customWidth="1"/>
    <col min="5643" max="5896" width="8.33203125" style="50"/>
    <col min="5897" max="5897" width="6.08203125" style="50" customWidth="1"/>
    <col min="5898" max="5898" width="1.33203125" style="50" customWidth="1"/>
    <col min="5899" max="6152" width="8.33203125" style="50"/>
    <col min="6153" max="6153" width="6.08203125" style="50" customWidth="1"/>
    <col min="6154" max="6154" width="1.33203125" style="50" customWidth="1"/>
    <col min="6155" max="6408" width="8.33203125" style="50"/>
    <col min="6409" max="6409" width="6.08203125" style="50" customWidth="1"/>
    <col min="6410" max="6410" width="1.33203125" style="50" customWidth="1"/>
    <col min="6411" max="6664" width="8.33203125" style="50"/>
    <col min="6665" max="6665" width="6.08203125" style="50" customWidth="1"/>
    <col min="6666" max="6666" width="1.33203125" style="50" customWidth="1"/>
    <col min="6667" max="6920" width="8.33203125" style="50"/>
    <col min="6921" max="6921" width="6.08203125" style="50" customWidth="1"/>
    <col min="6922" max="6922" width="1.33203125" style="50" customWidth="1"/>
    <col min="6923" max="7176" width="8.33203125" style="50"/>
    <col min="7177" max="7177" width="6.08203125" style="50" customWidth="1"/>
    <col min="7178" max="7178" width="1.33203125" style="50" customWidth="1"/>
    <col min="7179" max="7432" width="8.33203125" style="50"/>
    <col min="7433" max="7433" width="6.08203125" style="50" customWidth="1"/>
    <col min="7434" max="7434" width="1.33203125" style="50" customWidth="1"/>
    <col min="7435" max="7688" width="8.33203125" style="50"/>
    <col min="7689" max="7689" width="6.08203125" style="50" customWidth="1"/>
    <col min="7690" max="7690" width="1.33203125" style="50" customWidth="1"/>
    <col min="7691" max="7944" width="8.33203125" style="50"/>
    <col min="7945" max="7945" width="6.08203125" style="50" customWidth="1"/>
    <col min="7946" max="7946" width="1.33203125" style="50" customWidth="1"/>
    <col min="7947" max="8200" width="8.33203125" style="50"/>
    <col min="8201" max="8201" width="6.08203125" style="50" customWidth="1"/>
    <col min="8202" max="8202" width="1.33203125" style="50" customWidth="1"/>
    <col min="8203" max="8456" width="8.33203125" style="50"/>
    <col min="8457" max="8457" width="6.08203125" style="50" customWidth="1"/>
    <col min="8458" max="8458" width="1.33203125" style="50" customWidth="1"/>
    <col min="8459" max="8712" width="8.33203125" style="50"/>
    <col min="8713" max="8713" width="6.08203125" style="50" customWidth="1"/>
    <col min="8714" max="8714" width="1.33203125" style="50" customWidth="1"/>
    <col min="8715" max="8968" width="8.33203125" style="50"/>
    <col min="8969" max="8969" width="6.08203125" style="50" customWidth="1"/>
    <col min="8970" max="8970" width="1.33203125" style="50" customWidth="1"/>
    <col min="8971" max="9224" width="8.33203125" style="50"/>
    <col min="9225" max="9225" width="6.08203125" style="50" customWidth="1"/>
    <col min="9226" max="9226" width="1.33203125" style="50" customWidth="1"/>
    <col min="9227" max="9480" width="8.33203125" style="50"/>
    <col min="9481" max="9481" width="6.08203125" style="50" customWidth="1"/>
    <col min="9482" max="9482" width="1.33203125" style="50" customWidth="1"/>
    <col min="9483" max="9736" width="8.33203125" style="50"/>
    <col min="9737" max="9737" width="6.08203125" style="50" customWidth="1"/>
    <col min="9738" max="9738" width="1.33203125" style="50" customWidth="1"/>
    <col min="9739" max="9992" width="8.33203125" style="50"/>
    <col min="9993" max="9993" width="6.08203125" style="50" customWidth="1"/>
    <col min="9994" max="9994" width="1.33203125" style="50" customWidth="1"/>
    <col min="9995" max="10248" width="8.33203125" style="50"/>
    <col min="10249" max="10249" width="6.08203125" style="50" customWidth="1"/>
    <col min="10250" max="10250" width="1.33203125" style="50" customWidth="1"/>
    <col min="10251" max="10504" width="8.33203125" style="50"/>
    <col min="10505" max="10505" width="6.08203125" style="50" customWidth="1"/>
    <col min="10506" max="10506" width="1.33203125" style="50" customWidth="1"/>
    <col min="10507" max="10760" width="8.33203125" style="50"/>
    <col min="10761" max="10761" width="6.08203125" style="50" customWidth="1"/>
    <col min="10762" max="10762" width="1.33203125" style="50" customWidth="1"/>
    <col min="10763" max="11016" width="8.33203125" style="50"/>
    <col min="11017" max="11017" width="6.08203125" style="50" customWidth="1"/>
    <col min="11018" max="11018" width="1.33203125" style="50" customWidth="1"/>
    <col min="11019" max="11272" width="8.33203125" style="50"/>
    <col min="11273" max="11273" width="6.08203125" style="50" customWidth="1"/>
    <col min="11274" max="11274" width="1.33203125" style="50" customWidth="1"/>
    <col min="11275" max="11528" width="8.33203125" style="50"/>
    <col min="11529" max="11529" width="6.08203125" style="50" customWidth="1"/>
    <col min="11530" max="11530" width="1.33203125" style="50" customWidth="1"/>
    <col min="11531" max="11784" width="8.33203125" style="50"/>
    <col min="11785" max="11785" width="6.08203125" style="50" customWidth="1"/>
    <col min="11786" max="11786" width="1.33203125" style="50" customWidth="1"/>
    <col min="11787" max="12040" width="8.33203125" style="50"/>
    <col min="12041" max="12041" width="6.08203125" style="50" customWidth="1"/>
    <col min="12042" max="12042" width="1.33203125" style="50" customWidth="1"/>
    <col min="12043" max="12296" width="8.33203125" style="50"/>
    <col min="12297" max="12297" width="6.08203125" style="50" customWidth="1"/>
    <col min="12298" max="12298" width="1.33203125" style="50" customWidth="1"/>
    <col min="12299" max="12552" width="8.33203125" style="50"/>
    <col min="12553" max="12553" width="6.08203125" style="50" customWidth="1"/>
    <col min="12554" max="12554" width="1.33203125" style="50" customWidth="1"/>
    <col min="12555" max="12808" width="8.33203125" style="50"/>
    <col min="12809" max="12809" width="6.08203125" style="50" customWidth="1"/>
    <col min="12810" max="12810" width="1.33203125" style="50" customWidth="1"/>
    <col min="12811" max="13064" width="8.33203125" style="50"/>
    <col min="13065" max="13065" width="6.08203125" style="50" customWidth="1"/>
    <col min="13066" max="13066" width="1.33203125" style="50" customWidth="1"/>
    <col min="13067" max="13320" width="8.33203125" style="50"/>
    <col min="13321" max="13321" width="6.08203125" style="50" customWidth="1"/>
    <col min="13322" max="13322" width="1.33203125" style="50" customWidth="1"/>
    <col min="13323" max="13576" width="8.33203125" style="50"/>
    <col min="13577" max="13577" width="6.08203125" style="50" customWidth="1"/>
    <col min="13578" max="13578" width="1.33203125" style="50" customWidth="1"/>
    <col min="13579" max="13832" width="8.33203125" style="50"/>
    <col min="13833" max="13833" width="6.08203125" style="50" customWidth="1"/>
    <col min="13834" max="13834" width="1.33203125" style="50" customWidth="1"/>
    <col min="13835" max="14088" width="8.33203125" style="50"/>
    <col min="14089" max="14089" width="6.08203125" style="50" customWidth="1"/>
    <col min="14090" max="14090" width="1.33203125" style="50" customWidth="1"/>
    <col min="14091" max="14344" width="8.33203125" style="50"/>
    <col min="14345" max="14345" width="6.08203125" style="50" customWidth="1"/>
    <col min="14346" max="14346" width="1.33203125" style="50" customWidth="1"/>
    <col min="14347" max="14600" width="8.33203125" style="50"/>
    <col min="14601" max="14601" width="6.08203125" style="50" customWidth="1"/>
    <col min="14602" max="14602" width="1.33203125" style="50" customWidth="1"/>
    <col min="14603" max="14856" width="8.33203125" style="50"/>
    <col min="14857" max="14857" width="6.08203125" style="50" customWidth="1"/>
    <col min="14858" max="14858" width="1.33203125" style="50" customWidth="1"/>
    <col min="14859" max="15112" width="8.33203125" style="50"/>
    <col min="15113" max="15113" width="6.08203125" style="50" customWidth="1"/>
    <col min="15114" max="15114" width="1.33203125" style="50" customWidth="1"/>
    <col min="15115" max="15368" width="8.33203125" style="50"/>
    <col min="15369" max="15369" width="6.08203125" style="50" customWidth="1"/>
    <col min="15370" max="15370" width="1.33203125" style="50" customWidth="1"/>
    <col min="15371" max="15624" width="8.33203125" style="50"/>
    <col min="15625" max="15625" width="6.08203125" style="50" customWidth="1"/>
    <col min="15626" max="15626" width="1.33203125" style="50" customWidth="1"/>
    <col min="15627" max="15880" width="8.33203125" style="50"/>
    <col min="15881" max="15881" width="6.08203125" style="50" customWidth="1"/>
    <col min="15882" max="15882" width="1.33203125" style="50" customWidth="1"/>
    <col min="15883" max="16136" width="8.33203125" style="50"/>
    <col min="16137" max="16137" width="6.08203125" style="50" customWidth="1"/>
    <col min="16138" max="16138" width="1.33203125" style="50" customWidth="1"/>
    <col min="16139" max="16384" width="8.33203125" style="50"/>
  </cols>
  <sheetData>
    <row r="3" spans="1:10" ht="48.75" customHeight="1" x14ac:dyDescent="0.4">
      <c r="A3" s="237" t="s">
        <v>39</v>
      </c>
      <c r="B3" s="237"/>
      <c r="C3" s="237"/>
      <c r="D3" s="237"/>
      <c r="E3" s="237"/>
      <c r="F3" s="237"/>
      <c r="G3" s="237"/>
      <c r="H3" s="237"/>
      <c r="I3" s="237"/>
      <c r="J3" s="237"/>
    </row>
    <row r="4" spans="1:10" ht="6" customHeight="1" x14ac:dyDescent="0.5">
      <c r="A4" s="51"/>
      <c r="B4" s="51"/>
      <c r="C4" s="51"/>
      <c r="D4" s="51"/>
      <c r="E4" s="51"/>
      <c r="F4" s="51"/>
      <c r="G4" s="51"/>
      <c r="H4" s="51"/>
      <c r="I4" s="51"/>
      <c r="J4" s="51"/>
    </row>
    <row r="5" spans="1:10" ht="15" customHeight="1" x14ac:dyDescent="0.3">
      <c r="A5" s="238"/>
      <c r="B5" s="238"/>
      <c r="C5" s="238"/>
      <c r="D5" s="238"/>
      <c r="E5" s="238"/>
      <c r="F5" s="238"/>
      <c r="G5" s="238"/>
      <c r="H5" s="238"/>
      <c r="I5" s="238"/>
      <c r="J5" s="238"/>
    </row>
    <row r="6" spans="1:10" ht="29.25" customHeight="1" x14ac:dyDescent="0.3">
      <c r="A6" s="239" t="s">
        <v>40</v>
      </c>
      <c r="B6" s="239"/>
      <c r="C6" s="239"/>
      <c r="D6" s="239"/>
      <c r="E6" s="239"/>
      <c r="F6" s="239"/>
      <c r="G6" s="239"/>
      <c r="H6" s="239"/>
      <c r="I6" s="239"/>
      <c r="J6" s="239"/>
    </row>
    <row r="7" spans="1:10" ht="6.75" customHeight="1" x14ac:dyDescent="0.3"/>
    <row r="8" spans="1:10" ht="7.5" customHeight="1" x14ac:dyDescent="0.3"/>
    <row r="12" spans="1:10" x14ac:dyDescent="0.3">
      <c r="B12"/>
    </row>
    <row r="25" spans="2:10" ht="13.5" customHeight="1" x14ac:dyDescent="0.3"/>
    <row r="26" spans="2:10" ht="7.5" customHeight="1" x14ac:dyDescent="0.3"/>
    <row r="27" spans="2:10" ht="22.5" x14ac:dyDescent="0.6">
      <c r="B27" s="52"/>
      <c r="C27" s="52"/>
      <c r="D27" s="52" t="s">
        <v>41</v>
      </c>
      <c r="E27" s="52"/>
      <c r="F27" s="52"/>
      <c r="G27" s="52"/>
      <c r="H27" s="52"/>
      <c r="I27" s="52"/>
      <c r="J27" s="52"/>
    </row>
    <row r="36" spans="1:10" hidden="1" x14ac:dyDescent="0.3"/>
    <row r="37" spans="1:10" ht="42.75" customHeight="1" x14ac:dyDescent="0.5">
      <c r="A37" s="240" t="s">
        <v>42</v>
      </c>
      <c r="B37" s="241"/>
      <c r="C37" s="241"/>
      <c r="D37" s="241"/>
      <c r="E37" s="241"/>
      <c r="F37" s="241"/>
      <c r="G37" s="241"/>
      <c r="H37" s="241"/>
      <c r="I37" s="241"/>
      <c r="J37" s="241"/>
    </row>
    <row r="39" spans="1:10" ht="23" x14ac:dyDescent="0.5">
      <c r="A39" s="242" t="s">
        <v>43</v>
      </c>
      <c r="B39" s="242"/>
      <c r="C39" s="242"/>
      <c r="D39" s="242"/>
      <c r="E39" s="242"/>
      <c r="F39" s="242"/>
      <c r="G39" s="242"/>
      <c r="H39" s="242"/>
      <c r="I39" s="242"/>
      <c r="J39" s="242"/>
    </row>
  </sheetData>
  <mergeCells count="5">
    <mergeCell ref="A3:J3"/>
    <mergeCell ref="A5:J5"/>
    <mergeCell ref="A6:J6"/>
    <mergeCell ref="A37:J37"/>
    <mergeCell ref="A39:J3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tabSelected="1" view="pageBreakPreview" topLeftCell="D81" zoomScale="98" zoomScaleNormal="98" zoomScaleSheetLayoutView="98" workbookViewId="0">
      <selection activeCell="H82" sqref="H82"/>
    </sheetView>
  </sheetViews>
  <sheetFormatPr defaultColWidth="9" defaultRowHeight="12.75" customHeight="1" x14ac:dyDescent="0.3"/>
  <cols>
    <col min="1" max="1" width="31.33203125" style="26" customWidth="1"/>
    <col min="2" max="2" width="20.83203125" style="48" customWidth="1"/>
    <col min="3" max="3" width="15.58203125" style="26" customWidth="1"/>
    <col min="4" max="4" width="19.25" style="6" customWidth="1"/>
    <col min="5" max="5" width="31" style="6" customWidth="1"/>
    <col min="6" max="6" width="24" style="6" customWidth="1"/>
    <col min="7" max="7" width="20.5" style="6" customWidth="1"/>
    <col min="8" max="8" width="21.83203125" style="6" customWidth="1"/>
    <col min="9" max="10" width="19.08203125" style="6" customWidth="1"/>
    <col min="11" max="11" width="16.5" style="6" customWidth="1"/>
    <col min="12" max="12" width="19.08203125" style="6" customWidth="1"/>
    <col min="13" max="16384" width="9" style="6"/>
  </cols>
  <sheetData>
    <row r="1" spans="1:12" ht="12.5" x14ac:dyDescent="0.3">
      <c r="A1" s="7"/>
      <c r="B1" s="7"/>
      <c r="C1" s="7"/>
      <c r="D1" s="5"/>
      <c r="E1" s="5"/>
      <c r="F1" s="5"/>
      <c r="G1" s="5"/>
      <c r="H1" s="5"/>
      <c r="I1" s="5"/>
      <c r="J1" s="5"/>
      <c r="K1" s="5"/>
      <c r="L1" s="5"/>
    </row>
    <row r="2" spans="1:12" ht="25.5" customHeight="1" x14ac:dyDescent="0.3">
      <c r="A2" s="304" t="s">
        <v>44</v>
      </c>
      <c r="B2" s="305"/>
      <c r="C2" s="305"/>
      <c r="D2" s="305"/>
      <c r="E2" s="305"/>
      <c r="F2" s="305"/>
      <c r="G2" s="305"/>
      <c r="H2" s="305"/>
      <c r="I2" s="305"/>
      <c r="J2" s="305"/>
      <c r="K2" s="305"/>
      <c r="L2" s="305"/>
    </row>
    <row r="3" spans="1:12" ht="14.25" customHeight="1" x14ac:dyDescent="0.3">
      <c r="A3" s="306"/>
      <c r="B3" s="307"/>
      <c r="C3" s="307"/>
      <c r="D3" s="307"/>
      <c r="E3" s="307"/>
      <c r="F3" s="307"/>
      <c r="G3" s="307"/>
      <c r="H3" s="307"/>
      <c r="I3" s="307"/>
      <c r="J3" s="307"/>
      <c r="K3" s="307"/>
      <c r="L3" s="307"/>
    </row>
    <row r="4" spans="1:12" ht="12.5" x14ac:dyDescent="0.3">
      <c r="A4" s="7"/>
      <c r="B4" s="7"/>
      <c r="C4" s="7"/>
      <c r="D4" s="5"/>
      <c r="E4" s="5"/>
      <c r="F4" s="5"/>
      <c r="G4" s="5"/>
      <c r="H4" s="5"/>
      <c r="I4" s="5"/>
      <c r="J4" s="5"/>
      <c r="K4" s="5"/>
      <c r="L4" s="5"/>
    </row>
    <row r="5" spans="1:12" ht="51.65" customHeight="1" x14ac:dyDescent="0.3">
      <c r="A5" s="308" t="s">
        <v>45</v>
      </c>
      <c r="B5" s="309"/>
      <c r="C5" s="309"/>
      <c r="D5" s="309"/>
      <c r="E5" s="309"/>
      <c r="F5" s="309"/>
      <c r="G5" s="309"/>
      <c r="H5" s="309"/>
      <c r="I5" s="309"/>
      <c r="J5" s="309"/>
      <c r="K5" s="309"/>
      <c r="L5" s="309"/>
    </row>
    <row r="6" spans="1:12" ht="12.5" x14ac:dyDescent="0.3">
      <c r="A6" s="7"/>
      <c r="B6" s="7"/>
      <c r="C6" s="7"/>
      <c r="D6" s="5"/>
      <c r="E6" s="5"/>
      <c r="F6" s="5"/>
      <c r="G6" s="5"/>
      <c r="H6" s="5"/>
      <c r="I6" s="5"/>
      <c r="J6" s="5"/>
      <c r="K6" s="5"/>
      <c r="L6" s="5"/>
    </row>
    <row r="7" spans="1:12" ht="14" x14ac:dyDescent="0.3">
      <c r="A7" s="314" t="s">
        <v>46</v>
      </c>
      <c r="B7" s="315"/>
      <c r="C7" s="315"/>
      <c r="D7" s="315"/>
      <c r="E7" s="315"/>
      <c r="F7" s="315"/>
      <c r="G7" s="315"/>
      <c r="H7" s="315"/>
      <c r="I7" s="8"/>
      <c r="J7" s="8"/>
      <c r="K7" s="8"/>
      <c r="L7" s="8"/>
    </row>
    <row r="8" spans="1:12" ht="14" x14ac:dyDescent="0.3">
      <c r="A8" s="42"/>
      <c r="B8" s="46"/>
      <c r="C8" s="46"/>
      <c r="D8" s="8"/>
      <c r="E8" s="8"/>
      <c r="F8" s="8"/>
      <c r="G8" s="8"/>
      <c r="H8" s="8"/>
      <c r="I8" s="8"/>
      <c r="J8" s="8"/>
      <c r="K8" s="8"/>
      <c r="L8" s="8"/>
    </row>
    <row r="9" spans="1:12" s="9" customFormat="1" ht="24.65" customHeight="1" x14ac:dyDescent="0.3">
      <c r="A9" s="28" t="s">
        <v>47</v>
      </c>
      <c r="B9" s="316" t="s">
        <v>48</v>
      </c>
      <c r="C9" s="317"/>
      <c r="D9" s="317"/>
      <c r="E9" s="317"/>
      <c r="F9" s="317"/>
      <c r="G9" s="317"/>
      <c r="H9" s="317"/>
      <c r="I9" s="317"/>
      <c r="J9" s="317"/>
      <c r="K9" s="317"/>
      <c r="L9" s="317"/>
    </row>
    <row r="10" spans="1:12" ht="14" x14ac:dyDescent="0.3">
      <c r="A10" s="42"/>
      <c r="B10" s="46"/>
      <c r="C10" s="46"/>
      <c r="D10" s="8"/>
      <c r="E10" s="8"/>
      <c r="F10" s="8"/>
      <c r="G10" s="8"/>
      <c r="H10" s="8"/>
      <c r="I10" s="8"/>
      <c r="J10" s="8"/>
      <c r="K10" s="8"/>
      <c r="L10" s="8"/>
    </row>
    <row r="11" spans="1:12" ht="14" x14ac:dyDescent="0.3">
      <c r="A11" s="42"/>
      <c r="B11" s="46"/>
      <c r="C11" s="46"/>
      <c r="D11" s="8"/>
      <c r="E11" s="8"/>
      <c r="F11" s="8"/>
      <c r="G11" s="8"/>
      <c r="H11" s="8"/>
      <c r="I11" s="8"/>
      <c r="J11" s="8"/>
      <c r="K11" s="8"/>
      <c r="L11" s="8"/>
    </row>
    <row r="12" spans="1:12" ht="34.5" x14ac:dyDescent="0.3">
      <c r="A12" s="10" t="s">
        <v>49</v>
      </c>
      <c r="B12" s="10" t="s">
        <v>50</v>
      </c>
      <c r="C12" s="10" t="s">
        <v>51</v>
      </c>
      <c r="D12" s="10" t="s">
        <v>52</v>
      </c>
      <c r="E12" s="10" t="s">
        <v>53</v>
      </c>
      <c r="F12" s="10" t="s">
        <v>54</v>
      </c>
      <c r="G12" s="10" t="s">
        <v>55</v>
      </c>
      <c r="H12" s="10" t="s">
        <v>56</v>
      </c>
      <c r="I12" s="10" t="s">
        <v>57</v>
      </c>
      <c r="J12" s="10" t="s">
        <v>58</v>
      </c>
      <c r="K12" s="10" t="s">
        <v>59</v>
      </c>
      <c r="L12" s="10" t="s">
        <v>60</v>
      </c>
    </row>
    <row r="13" spans="1:12" ht="68.25" customHeight="1" x14ac:dyDescent="0.3">
      <c r="A13" s="285" t="s">
        <v>61</v>
      </c>
      <c r="B13" s="245" t="s">
        <v>62</v>
      </c>
      <c r="C13" s="245" t="s">
        <v>63</v>
      </c>
      <c r="D13" s="245" t="s">
        <v>64</v>
      </c>
      <c r="E13" s="259" t="s">
        <v>65</v>
      </c>
      <c r="F13" s="259" t="s">
        <v>66</v>
      </c>
      <c r="G13" s="259" t="s">
        <v>67</v>
      </c>
      <c r="H13" s="310" t="s">
        <v>68</v>
      </c>
      <c r="I13" s="259" t="s">
        <v>69</v>
      </c>
      <c r="J13" s="11" t="s">
        <v>70</v>
      </c>
      <c r="K13" s="259" t="s">
        <v>71</v>
      </c>
      <c r="L13" s="259" t="s">
        <v>72</v>
      </c>
    </row>
    <row r="14" spans="1:12" ht="12.65" hidden="1" customHeight="1" x14ac:dyDescent="0.3">
      <c r="A14" s="285"/>
      <c r="B14" s="247"/>
      <c r="C14" s="246"/>
      <c r="D14" s="247"/>
      <c r="E14" s="259"/>
      <c r="F14" s="259"/>
      <c r="G14" s="259"/>
      <c r="H14" s="259"/>
      <c r="I14" s="259"/>
      <c r="J14" s="11"/>
      <c r="K14" s="249"/>
      <c r="L14" s="259"/>
    </row>
    <row r="15" spans="1:12" ht="14.25" customHeight="1" x14ac:dyDescent="0.3">
      <c r="A15" s="285"/>
      <c r="B15" s="245" t="s">
        <v>73</v>
      </c>
      <c r="C15" s="325"/>
      <c r="D15" s="245" t="s">
        <v>74</v>
      </c>
      <c r="E15" s="248" t="s">
        <v>75</v>
      </c>
      <c r="F15" s="248" t="s">
        <v>76</v>
      </c>
      <c r="G15" s="248" t="s">
        <v>77</v>
      </c>
      <c r="H15" s="311" t="s">
        <v>78</v>
      </c>
      <c r="I15" s="313" t="s">
        <v>79</v>
      </c>
      <c r="J15" s="346" t="s">
        <v>80</v>
      </c>
      <c r="K15" s="248" t="s">
        <v>71</v>
      </c>
      <c r="L15" s="248" t="s">
        <v>72</v>
      </c>
    </row>
    <row r="16" spans="1:12" ht="96.5" customHeight="1" x14ac:dyDescent="0.3">
      <c r="A16" s="285"/>
      <c r="B16" s="247"/>
      <c r="C16" s="325"/>
      <c r="D16" s="247"/>
      <c r="E16" s="248"/>
      <c r="F16" s="248"/>
      <c r="G16" s="248"/>
      <c r="H16" s="312"/>
      <c r="I16" s="313"/>
      <c r="J16" s="347"/>
      <c r="K16" s="249"/>
      <c r="L16" s="248"/>
    </row>
    <row r="17" spans="1:26" ht="12.75" customHeight="1" x14ac:dyDescent="0.3">
      <c r="A17" s="285"/>
      <c r="B17" s="245" t="s">
        <v>81</v>
      </c>
      <c r="C17" s="326"/>
      <c r="D17" s="245" t="s">
        <v>82</v>
      </c>
      <c r="E17" s="328" t="s">
        <v>83</v>
      </c>
      <c r="F17" s="328" t="s">
        <v>84</v>
      </c>
      <c r="G17" s="328" t="s">
        <v>85</v>
      </c>
      <c r="H17" s="350" t="s">
        <v>86</v>
      </c>
      <c r="I17" s="351" t="s">
        <v>87</v>
      </c>
      <c r="J17" s="358" t="s">
        <v>80</v>
      </c>
      <c r="K17" s="355" t="s">
        <v>71</v>
      </c>
      <c r="L17" s="259" t="s">
        <v>88</v>
      </c>
      <c r="O17" s="35"/>
      <c r="P17" s="35"/>
      <c r="Q17" s="35" t="s">
        <v>89</v>
      </c>
      <c r="R17" s="35" t="s">
        <v>90</v>
      </c>
      <c r="S17" s="35"/>
      <c r="T17" s="35"/>
      <c r="V17" s="35"/>
      <c r="W17" s="35"/>
      <c r="Y17" s="35"/>
      <c r="Z17" s="35"/>
    </row>
    <row r="18" spans="1:26" ht="24.65" customHeight="1" x14ac:dyDescent="0.3">
      <c r="A18" s="285"/>
      <c r="B18" s="246"/>
      <c r="C18" s="326"/>
      <c r="D18" s="246"/>
      <c r="E18" s="329"/>
      <c r="F18" s="329"/>
      <c r="G18" s="329"/>
      <c r="H18" s="329"/>
      <c r="I18" s="313"/>
      <c r="J18" s="359"/>
      <c r="K18" s="323"/>
      <c r="L18" s="259"/>
    </row>
    <row r="19" spans="1:26" ht="68.5" customHeight="1" x14ac:dyDescent="0.3">
      <c r="A19" s="285"/>
      <c r="B19" s="247"/>
      <c r="C19" s="327"/>
      <c r="D19" s="247"/>
      <c r="E19" s="330"/>
      <c r="F19" s="330"/>
      <c r="G19" s="330"/>
      <c r="H19" s="330"/>
      <c r="I19" s="313"/>
      <c r="J19" s="360"/>
      <c r="K19" s="263"/>
      <c r="L19" s="259"/>
    </row>
    <row r="20" spans="1:26" ht="46" customHeight="1" x14ac:dyDescent="0.3">
      <c r="A20" s="285" t="s">
        <v>91</v>
      </c>
      <c r="B20" s="245" t="s">
        <v>92</v>
      </c>
      <c r="C20" s="331" t="s">
        <v>93</v>
      </c>
      <c r="D20" s="318" t="s">
        <v>94</v>
      </c>
      <c r="E20" s="331" t="s">
        <v>95</v>
      </c>
      <c r="F20" s="259" t="s">
        <v>96</v>
      </c>
      <c r="G20" s="259" t="s">
        <v>97</v>
      </c>
      <c r="H20" s="310" t="s">
        <v>98</v>
      </c>
      <c r="I20" s="259" t="s">
        <v>99</v>
      </c>
      <c r="J20" s="245" t="s">
        <v>100</v>
      </c>
      <c r="K20" s="259" t="s">
        <v>71</v>
      </c>
      <c r="L20" s="259" t="s">
        <v>101</v>
      </c>
    </row>
    <row r="21" spans="1:26" ht="34.5" customHeight="1" x14ac:dyDescent="0.3">
      <c r="A21" s="285"/>
      <c r="B21" s="246"/>
      <c r="C21" s="331"/>
      <c r="D21" s="319"/>
      <c r="E21" s="331"/>
      <c r="F21" s="259"/>
      <c r="G21" s="259"/>
      <c r="H21" s="259"/>
      <c r="I21" s="259"/>
      <c r="J21" s="246"/>
      <c r="K21" s="249"/>
      <c r="L21" s="259"/>
    </row>
    <row r="22" spans="1:26" ht="34.5" customHeight="1" x14ac:dyDescent="0.3">
      <c r="A22" s="285"/>
      <c r="B22" s="246"/>
      <c r="C22" s="331"/>
      <c r="D22" s="319"/>
      <c r="E22" s="331"/>
      <c r="F22" s="259"/>
      <c r="G22" s="259"/>
      <c r="H22" s="259"/>
      <c r="I22" s="259"/>
      <c r="J22" s="246"/>
      <c r="K22" s="249"/>
      <c r="L22" s="259"/>
    </row>
    <row r="23" spans="1:26" ht="236.25" customHeight="1" x14ac:dyDescent="0.3">
      <c r="A23" s="285"/>
      <c r="B23" s="247"/>
      <c r="C23" s="331"/>
      <c r="D23" s="320"/>
      <c r="E23" s="331"/>
      <c r="F23" s="259"/>
      <c r="G23" s="259"/>
      <c r="H23" s="259"/>
      <c r="I23" s="259"/>
      <c r="J23" s="247"/>
      <c r="K23" s="249"/>
      <c r="L23" s="259"/>
    </row>
    <row r="24" spans="1:26" ht="330.75" customHeight="1" x14ac:dyDescent="0.3">
      <c r="A24" s="285"/>
      <c r="B24" s="11" t="s">
        <v>102</v>
      </c>
      <c r="C24" s="331"/>
      <c r="D24" s="27" t="s">
        <v>103</v>
      </c>
      <c r="E24" s="25" t="s">
        <v>104</v>
      </c>
      <c r="F24" s="25" t="s">
        <v>105</v>
      </c>
      <c r="G24" s="25" t="s">
        <v>106</v>
      </c>
      <c r="H24" s="208" t="s">
        <v>107</v>
      </c>
      <c r="I24" s="25" t="s">
        <v>108</v>
      </c>
      <c r="J24" s="25" t="s">
        <v>100</v>
      </c>
      <c r="K24" s="11" t="s">
        <v>71</v>
      </c>
      <c r="L24" s="12" t="s">
        <v>101</v>
      </c>
    </row>
    <row r="25" spans="1:26" ht="121.5" customHeight="1" x14ac:dyDescent="0.3">
      <c r="A25" s="285"/>
      <c r="B25" s="11" t="s">
        <v>109</v>
      </c>
      <c r="C25" s="332"/>
      <c r="D25" s="27" t="s">
        <v>110</v>
      </c>
      <c r="E25" s="25" t="s">
        <v>111</v>
      </c>
      <c r="F25" s="37" t="s">
        <v>112</v>
      </c>
      <c r="G25" s="25" t="s">
        <v>113</v>
      </c>
      <c r="H25" s="203" t="s">
        <v>114</v>
      </c>
      <c r="I25" s="38" t="s">
        <v>115</v>
      </c>
      <c r="J25" s="38" t="s">
        <v>116</v>
      </c>
      <c r="K25" s="38" t="s">
        <v>71</v>
      </c>
      <c r="L25" s="12" t="s">
        <v>101</v>
      </c>
    </row>
    <row r="26" spans="1:26" ht="245.15" customHeight="1" x14ac:dyDescent="0.3">
      <c r="A26" s="281" t="s">
        <v>117</v>
      </c>
      <c r="B26" s="11" t="s">
        <v>118</v>
      </c>
      <c r="C26" s="126" t="s">
        <v>119</v>
      </c>
      <c r="D26" s="27" t="s">
        <v>120</v>
      </c>
      <c r="E26" s="27" t="s">
        <v>121</v>
      </c>
      <c r="F26" s="27" t="s">
        <v>122</v>
      </c>
      <c r="G26" s="27" t="s">
        <v>123</v>
      </c>
      <c r="H26" s="221" t="s">
        <v>425</v>
      </c>
      <c r="I26" s="27" t="s">
        <v>124</v>
      </c>
      <c r="J26" s="27" t="s">
        <v>125</v>
      </c>
      <c r="K26" s="27" t="s">
        <v>71</v>
      </c>
      <c r="L26" s="11" t="s">
        <v>126</v>
      </c>
    </row>
    <row r="27" spans="1:26" ht="62.5" customHeight="1" x14ac:dyDescent="0.3">
      <c r="A27" s="282"/>
      <c r="B27" s="245" t="s">
        <v>127</v>
      </c>
      <c r="C27" s="31"/>
      <c r="D27" s="324" t="s">
        <v>128</v>
      </c>
      <c r="E27" s="324" t="s">
        <v>129</v>
      </c>
      <c r="F27" s="321" t="s">
        <v>130</v>
      </c>
      <c r="G27" s="321" t="s">
        <v>131</v>
      </c>
      <c r="H27" s="322" t="s">
        <v>424</v>
      </c>
      <c r="I27" s="321" t="s">
        <v>132</v>
      </c>
      <c r="J27" s="198" t="s">
        <v>70</v>
      </c>
      <c r="K27" s="321" t="s">
        <v>71</v>
      </c>
      <c r="L27" s="245" t="s">
        <v>133</v>
      </c>
    </row>
    <row r="28" spans="1:26" ht="52" customHeight="1" x14ac:dyDescent="0.3">
      <c r="A28" s="282"/>
      <c r="B28" s="263"/>
      <c r="C28" s="31"/>
      <c r="D28" s="263"/>
      <c r="E28" s="263"/>
      <c r="F28" s="263"/>
      <c r="G28" s="263"/>
      <c r="H28" s="323"/>
      <c r="I28" s="263"/>
      <c r="J28" s="197"/>
      <c r="K28" s="263"/>
      <c r="L28" s="263"/>
    </row>
    <row r="29" spans="1:26" ht="12.65" customHeight="1" x14ac:dyDescent="0.3">
      <c r="A29" s="282"/>
      <c r="B29" s="245" t="s">
        <v>134</v>
      </c>
      <c r="C29" s="357" t="s">
        <v>135</v>
      </c>
      <c r="D29" s="318" t="s">
        <v>136</v>
      </c>
      <c r="E29" s="331" t="s">
        <v>137</v>
      </c>
      <c r="F29" s="259" t="s">
        <v>112</v>
      </c>
      <c r="G29" s="332" t="s">
        <v>137</v>
      </c>
      <c r="H29" s="352" t="s">
        <v>426</v>
      </c>
      <c r="I29" s="252" t="s">
        <v>138</v>
      </c>
      <c r="J29" s="245" t="s">
        <v>437</v>
      </c>
      <c r="K29" s="259" t="s">
        <v>71</v>
      </c>
      <c r="L29" s="259" t="s">
        <v>139</v>
      </c>
    </row>
    <row r="30" spans="1:26" ht="14.15" customHeight="1" x14ac:dyDescent="0.3">
      <c r="A30" s="282"/>
      <c r="B30" s="325"/>
      <c r="C30" s="272"/>
      <c r="D30" s="319"/>
      <c r="E30" s="340"/>
      <c r="F30" s="331"/>
      <c r="G30" s="335"/>
      <c r="H30" s="353"/>
      <c r="I30" s="336"/>
      <c r="J30" s="246"/>
      <c r="K30" s="249"/>
      <c r="L30" s="259"/>
    </row>
    <row r="31" spans="1:26" ht="12.65" customHeight="1" x14ac:dyDescent="0.3">
      <c r="A31" s="282"/>
      <c r="B31" s="325"/>
      <c r="C31" s="272"/>
      <c r="D31" s="319"/>
      <c r="E31" s="340"/>
      <c r="F31" s="331"/>
      <c r="G31" s="335"/>
      <c r="H31" s="353"/>
      <c r="I31" s="336"/>
      <c r="J31" s="246"/>
      <c r="K31" s="249"/>
      <c r="L31" s="259"/>
    </row>
    <row r="32" spans="1:26" ht="72.5" customHeight="1" x14ac:dyDescent="0.3">
      <c r="A32" s="282"/>
      <c r="B32" s="341"/>
      <c r="C32" s="272"/>
      <c r="D32" s="345"/>
      <c r="E32" s="340"/>
      <c r="F32" s="331"/>
      <c r="G32" s="335"/>
      <c r="H32" s="354"/>
      <c r="I32" s="336"/>
      <c r="J32" s="247"/>
      <c r="K32" s="249"/>
      <c r="L32" s="259"/>
    </row>
    <row r="33" spans="1:12" ht="138.5" customHeight="1" x14ac:dyDescent="0.3">
      <c r="A33" s="263"/>
      <c r="B33" s="131" t="s">
        <v>140</v>
      </c>
      <c r="C33" s="25" t="s">
        <v>141</v>
      </c>
      <c r="D33" s="19" t="s">
        <v>136</v>
      </c>
      <c r="E33" s="20" t="s">
        <v>142</v>
      </c>
      <c r="F33" s="20" t="s">
        <v>143</v>
      </c>
      <c r="G33" s="20" t="s">
        <v>144</v>
      </c>
      <c r="H33" s="213" t="s">
        <v>145</v>
      </c>
      <c r="I33" s="214" t="s">
        <v>132</v>
      </c>
      <c r="J33" s="5" t="s">
        <v>70</v>
      </c>
      <c r="K33" s="11" t="s">
        <v>71</v>
      </c>
      <c r="L33" s="11" t="s">
        <v>146</v>
      </c>
    </row>
    <row r="34" spans="1:12" ht="99" customHeight="1" x14ac:dyDescent="0.3">
      <c r="A34" s="285" t="s">
        <v>147</v>
      </c>
      <c r="B34" s="11" t="s">
        <v>148</v>
      </c>
      <c r="C34" s="259" t="s">
        <v>149</v>
      </c>
      <c r="D34" s="122" t="s">
        <v>150</v>
      </c>
      <c r="E34" s="121" t="s">
        <v>151</v>
      </c>
      <c r="F34" s="11" t="s">
        <v>112</v>
      </c>
      <c r="G34" s="27" t="s">
        <v>152</v>
      </c>
      <c r="H34" s="212" t="s">
        <v>427</v>
      </c>
      <c r="I34" s="21" t="s">
        <v>439</v>
      </c>
      <c r="J34" s="11" t="s">
        <v>438</v>
      </c>
      <c r="K34" s="11" t="s">
        <v>71</v>
      </c>
      <c r="L34" s="11" t="s">
        <v>154</v>
      </c>
    </row>
    <row r="35" spans="1:12" ht="83.5" customHeight="1" x14ac:dyDescent="0.3">
      <c r="A35" s="285"/>
      <c r="B35" s="11" t="s">
        <v>155</v>
      </c>
      <c r="C35" s="331"/>
      <c r="D35" s="123" t="s">
        <v>156</v>
      </c>
      <c r="E35" s="27" t="s">
        <v>157</v>
      </c>
      <c r="F35" s="11" t="s">
        <v>112</v>
      </c>
      <c r="G35" s="11" t="s">
        <v>158</v>
      </c>
      <c r="H35" s="204" t="s">
        <v>159</v>
      </c>
      <c r="I35" s="11" t="s">
        <v>153</v>
      </c>
      <c r="J35" s="11" t="s">
        <v>440</v>
      </c>
      <c r="K35" s="11" t="s">
        <v>71</v>
      </c>
      <c r="L35" s="11" t="s">
        <v>160</v>
      </c>
    </row>
    <row r="36" spans="1:12" ht="57" customHeight="1" x14ac:dyDescent="0.3">
      <c r="A36" s="285"/>
      <c r="B36" s="11" t="s">
        <v>161</v>
      </c>
      <c r="C36" s="331"/>
      <c r="D36" s="123" t="s">
        <v>162</v>
      </c>
      <c r="E36" s="27" t="s">
        <v>162</v>
      </c>
      <c r="F36" s="27" t="s">
        <v>163</v>
      </c>
      <c r="G36" s="27" t="s">
        <v>164</v>
      </c>
      <c r="H36" s="204" t="s">
        <v>165</v>
      </c>
      <c r="I36" s="11" t="s">
        <v>441</v>
      </c>
      <c r="J36" s="11" t="s">
        <v>70</v>
      </c>
      <c r="K36" s="27" t="s">
        <v>71</v>
      </c>
      <c r="L36" s="11" t="s">
        <v>166</v>
      </c>
    </row>
    <row r="37" spans="1:12" ht="57" customHeight="1" x14ac:dyDescent="0.3">
      <c r="A37" s="285"/>
      <c r="B37" s="11" t="s">
        <v>167</v>
      </c>
      <c r="C37" s="331"/>
      <c r="D37" s="123" t="s">
        <v>168</v>
      </c>
      <c r="E37" s="27" t="s">
        <v>169</v>
      </c>
      <c r="F37" s="27" t="s">
        <v>170</v>
      </c>
      <c r="G37" s="27" t="s">
        <v>171</v>
      </c>
      <c r="H37" s="204" t="s">
        <v>172</v>
      </c>
      <c r="I37" s="11" t="s">
        <v>132</v>
      </c>
      <c r="J37" s="11" t="s">
        <v>70</v>
      </c>
      <c r="K37" s="27" t="s">
        <v>71</v>
      </c>
      <c r="L37" s="11" t="s">
        <v>173</v>
      </c>
    </row>
    <row r="38" spans="1:12" ht="8.15" customHeight="1" x14ac:dyDescent="0.3">
      <c r="A38" s="43"/>
      <c r="B38" s="46"/>
      <c r="C38" s="46"/>
      <c r="D38" s="8"/>
      <c r="E38" s="8"/>
      <c r="F38" s="8"/>
      <c r="G38" s="8"/>
      <c r="H38" s="8"/>
      <c r="I38" s="8"/>
      <c r="J38" s="8"/>
      <c r="K38" s="8"/>
      <c r="L38" s="8"/>
    </row>
    <row r="39" spans="1:12" ht="12.65" customHeight="1" x14ac:dyDescent="0.3">
      <c r="A39" s="42"/>
      <c r="B39" s="46"/>
      <c r="C39" s="46"/>
      <c r="D39" s="8"/>
      <c r="E39" s="8"/>
      <c r="F39" s="8"/>
      <c r="G39" s="8"/>
      <c r="H39" s="8"/>
      <c r="I39" s="8"/>
      <c r="J39" s="8"/>
      <c r="K39" s="8"/>
      <c r="L39" s="8"/>
    </row>
    <row r="40" spans="1:12" ht="34.5" customHeight="1" x14ac:dyDescent="0.3">
      <c r="A40" s="28" t="s">
        <v>174</v>
      </c>
      <c r="B40" s="316" t="s">
        <v>175</v>
      </c>
      <c r="C40" s="356"/>
      <c r="D40" s="356"/>
      <c r="E40" s="356"/>
      <c r="F40" s="356"/>
      <c r="G40" s="356"/>
      <c r="H40" s="356"/>
      <c r="I40" s="356"/>
      <c r="J40" s="356"/>
      <c r="K40" s="356"/>
      <c r="L40" s="356"/>
    </row>
    <row r="41" spans="1:12" ht="35" thickBot="1" x14ac:dyDescent="0.35">
      <c r="A41" s="10" t="s">
        <v>49</v>
      </c>
      <c r="B41" s="10" t="s">
        <v>50</v>
      </c>
      <c r="C41" s="10" t="s">
        <v>51</v>
      </c>
      <c r="D41" s="10" t="s">
        <v>176</v>
      </c>
      <c r="E41" s="10" t="s">
        <v>177</v>
      </c>
      <c r="F41" s="10" t="s">
        <v>54</v>
      </c>
      <c r="G41" s="10" t="s">
        <v>55</v>
      </c>
      <c r="H41" s="10" t="s">
        <v>56</v>
      </c>
      <c r="I41" s="10" t="s">
        <v>57</v>
      </c>
      <c r="J41" s="10" t="s">
        <v>58</v>
      </c>
      <c r="K41" s="10" t="s">
        <v>178</v>
      </c>
      <c r="L41" s="10" t="s">
        <v>60</v>
      </c>
    </row>
    <row r="42" spans="1:12" ht="72" customHeight="1" x14ac:dyDescent="0.3">
      <c r="A42" s="196" t="s">
        <v>179</v>
      </c>
      <c r="B42" s="11" t="s">
        <v>180</v>
      </c>
      <c r="C42" s="11" t="s">
        <v>181</v>
      </c>
      <c r="D42" s="119" t="s">
        <v>182</v>
      </c>
      <c r="E42" s="120" t="s">
        <v>183</v>
      </c>
      <c r="F42" s="120" t="s">
        <v>184</v>
      </c>
      <c r="G42" s="120" t="s">
        <v>184</v>
      </c>
      <c r="H42" s="210" t="s">
        <v>185</v>
      </c>
      <c r="I42" s="33" t="s">
        <v>132</v>
      </c>
      <c r="J42" s="33" t="s">
        <v>70</v>
      </c>
      <c r="K42" s="33" t="s">
        <v>71</v>
      </c>
      <c r="L42" s="14" t="s">
        <v>186</v>
      </c>
    </row>
    <row r="43" spans="1:12" ht="160" customHeight="1" x14ac:dyDescent="0.3">
      <c r="A43" s="285" t="s">
        <v>187</v>
      </c>
      <c r="B43" s="11" t="s">
        <v>188</v>
      </c>
      <c r="C43" s="11" t="s">
        <v>189</v>
      </c>
      <c r="D43" s="119" t="s">
        <v>189</v>
      </c>
      <c r="E43" s="120" t="s">
        <v>190</v>
      </c>
      <c r="F43" s="32" t="s">
        <v>191</v>
      </c>
      <c r="G43" s="32" t="s">
        <v>192</v>
      </c>
      <c r="H43" s="231" t="s">
        <v>193</v>
      </c>
      <c r="I43" s="34" t="s">
        <v>194</v>
      </c>
      <c r="J43" s="34" t="s">
        <v>195</v>
      </c>
      <c r="K43" s="34" t="s">
        <v>71</v>
      </c>
      <c r="L43" s="12" t="s">
        <v>196</v>
      </c>
    </row>
    <row r="44" spans="1:12" ht="129.75" customHeight="1" x14ac:dyDescent="0.3">
      <c r="A44" s="285"/>
      <c r="B44" s="11" t="s">
        <v>197</v>
      </c>
      <c r="C44" s="11" t="s">
        <v>198</v>
      </c>
      <c r="D44" s="128" t="s">
        <v>199</v>
      </c>
      <c r="E44" s="129" t="s">
        <v>200</v>
      </c>
      <c r="F44" s="129" t="s">
        <v>201</v>
      </c>
      <c r="G44" s="129" t="s">
        <v>202</v>
      </c>
      <c r="H44" s="209" t="s">
        <v>203</v>
      </c>
      <c r="I44" s="227" t="s">
        <v>204</v>
      </c>
      <c r="J44" s="40" t="s">
        <v>70</v>
      </c>
      <c r="K44" s="40" t="s">
        <v>71</v>
      </c>
      <c r="L44" s="14" t="s">
        <v>205</v>
      </c>
    </row>
    <row r="45" spans="1:12" ht="160.5" customHeight="1" x14ac:dyDescent="0.3">
      <c r="A45" s="281" t="s">
        <v>206</v>
      </c>
      <c r="B45" s="245" t="s">
        <v>207</v>
      </c>
      <c r="C45" s="338" t="s">
        <v>208</v>
      </c>
      <c r="D45" s="127" t="s">
        <v>209</v>
      </c>
      <c r="E45" s="127" t="s">
        <v>210</v>
      </c>
      <c r="F45" s="23" t="s">
        <v>112</v>
      </c>
      <c r="G45" s="127" t="s">
        <v>210</v>
      </c>
      <c r="H45" s="207" t="s">
        <v>442</v>
      </c>
      <c r="I45" s="23" t="s">
        <v>211</v>
      </c>
      <c r="J45" s="211" t="s">
        <v>70</v>
      </c>
      <c r="K45" s="11" t="s">
        <v>71</v>
      </c>
      <c r="L45" s="15" t="s">
        <v>212</v>
      </c>
    </row>
    <row r="46" spans="1:12" ht="99" customHeight="1" x14ac:dyDescent="0.3">
      <c r="A46" s="283"/>
      <c r="B46" s="247"/>
      <c r="C46" s="339"/>
      <c r="D46" s="127" t="s">
        <v>136</v>
      </c>
      <c r="E46" s="186" t="s">
        <v>213</v>
      </c>
      <c r="F46" s="187" t="s">
        <v>214</v>
      </c>
      <c r="G46" s="185" t="s">
        <v>112</v>
      </c>
      <c r="H46" s="222" t="s">
        <v>215</v>
      </c>
      <c r="I46" s="186" t="s">
        <v>216</v>
      </c>
      <c r="J46" s="200" t="s">
        <v>217</v>
      </c>
      <c r="K46" s="40" t="s">
        <v>71</v>
      </c>
      <c r="L46" s="15" t="s">
        <v>218</v>
      </c>
    </row>
    <row r="47" spans="1:12" ht="23.15" customHeight="1" x14ac:dyDescent="0.3">
      <c r="A47" s="289" t="s">
        <v>219</v>
      </c>
      <c r="B47" s="259" t="s">
        <v>220</v>
      </c>
      <c r="C47" s="294" t="s">
        <v>221</v>
      </c>
      <c r="D47" s="342" t="s">
        <v>222</v>
      </c>
      <c r="E47" s="294" t="s">
        <v>223</v>
      </c>
      <c r="F47" s="245" t="s">
        <v>224</v>
      </c>
      <c r="G47" s="245" t="s">
        <v>112</v>
      </c>
      <c r="H47" s="348" t="s">
        <v>225</v>
      </c>
      <c r="I47" s="245" t="s">
        <v>226</v>
      </c>
      <c r="J47" s="245" t="s">
        <v>70</v>
      </c>
      <c r="K47" s="337" t="s">
        <v>227</v>
      </c>
      <c r="L47" s="349" t="s">
        <v>228</v>
      </c>
    </row>
    <row r="48" spans="1:12" ht="53.15" customHeight="1" x14ac:dyDescent="0.3">
      <c r="A48" s="333"/>
      <c r="B48" s="259"/>
      <c r="C48" s="294"/>
      <c r="D48" s="343"/>
      <c r="E48" s="294"/>
      <c r="F48" s="323"/>
      <c r="G48" s="323"/>
      <c r="H48" s="323"/>
      <c r="I48" s="323"/>
      <c r="J48" s="323"/>
      <c r="K48" s="337"/>
      <c r="L48" s="349"/>
    </row>
    <row r="49" spans="1:12" ht="34.5" customHeight="1" x14ac:dyDescent="0.3">
      <c r="A49" s="333"/>
      <c r="B49" s="259"/>
      <c r="C49" s="244"/>
      <c r="D49" s="343"/>
      <c r="E49" s="244"/>
      <c r="F49" s="323"/>
      <c r="G49" s="323"/>
      <c r="H49" s="323"/>
      <c r="I49" s="323"/>
      <c r="J49" s="323"/>
      <c r="K49" s="272"/>
      <c r="L49" s="349"/>
    </row>
    <row r="50" spans="1:12" ht="34.5" customHeight="1" x14ac:dyDescent="0.3">
      <c r="A50" s="333"/>
      <c r="B50" s="259"/>
      <c r="C50" s="244"/>
      <c r="D50" s="343"/>
      <c r="E50" s="244"/>
      <c r="F50" s="263"/>
      <c r="G50" s="263"/>
      <c r="H50" s="263"/>
      <c r="I50" s="263"/>
      <c r="J50" s="263"/>
      <c r="K50" s="272"/>
      <c r="L50" s="349"/>
    </row>
    <row r="51" spans="1:12" ht="84.65" customHeight="1" x14ac:dyDescent="0.3">
      <c r="A51" s="333"/>
      <c r="B51" s="259"/>
      <c r="C51" s="244"/>
      <c r="D51" s="343"/>
      <c r="E51" s="244"/>
      <c r="F51" s="11" t="s">
        <v>112</v>
      </c>
      <c r="G51" s="11" t="s">
        <v>229</v>
      </c>
      <c r="H51" s="204" t="s">
        <v>230</v>
      </c>
      <c r="I51" s="11" t="s">
        <v>132</v>
      </c>
      <c r="J51" s="11" t="s">
        <v>70</v>
      </c>
      <c r="K51" s="272"/>
      <c r="L51" s="349"/>
    </row>
    <row r="52" spans="1:12" ht="83.5" customHeight="1" x14ac:dyDescent="0.3">
      <c r="A52" s="334"/>
      <c r="B52" s="249"/>
      <c r="C52" s="244"/>
      <c r="D52" s="344"/>
      <c r="E52" s="244"/>
      <c r="F52" s="185" t="s">
        <v>231</v>
      </c>
      <c r="G52" s="185" t="s">
        <v>232</v>
      </c>
      <c r="H52" s="185" t="s">
        <v>435</v>
      </c>
      <c r="I52" s="185" t="s">
        <v>434</v>
      </c>
      <c r="J52" s="185" t="s">
        <v>436</v>
      </c>
      <c r="K52" s="141" t="s">
        <v>227</v>
      </c>
      <c r="L52" s="188" t="s">
        <v>233</v>
      </c>
    </row>
    <row r="53" spans="1:12" ht="124.5" customHeight="1" x14ac:dyDescent="0.3">
      <c r="A53" s="146" t="s">
        <v>234</v>
      </c>
      <c r="B53" s="147" t="s">
        <v>235</v>
      </c>
      <c r="C53" s="148" t="s">
        <v>236</v>
      </c>
      <c r="D53" s="145" t="s">
        <v>237</v>
      </c>
      <c r="E53" s="149" t="s">
        <v>238</v>
      </c>
      <c r="F53" s="149" t="s">
        <v>239</v>
      </c>
      <c r="G53" s="190" t="s">
        <v>112</v>
      </c>
      <c r="H53" s="215" t="s">
        <v>240</v>
      </c>
      <c r="I53" s="149" t="s">
        <v>241</v>
      </c>
      <c r="J53" s="149" t="s">
        <v>70</v>
      </c>
      <c r="K53" s="194" t="s">
        <v>227</v>
      </c>
      <c r="L53" s="195" t="s">
        <v>242</v>
      </c>
    </row>
    <row r="54" spans="1:12" ht="77" customHeight="1" x14ac:dyDescent="0.3">
      <c r="A54" s="276" t="s">
        <v>243</v>
      </c>
      <c r="B54" s="299" t="s">
        <v>244</v>
      </c>
      <c r="C54" s="298" t="s">
        <v>245</v>
      </c>
      <c r="D54" s="29" t="s">
        <v>136</v>
      </c>
      <c r="E54" s="40" t="s">
        <v>246</v>
      </c>
      <c r="F54" s="40" t="s">
        <v>247</v>
      </c>
      <c r="G54" s="27" t="s">
        <v>112</v>
      </c>
      <c r="H54" s="216" t="s">
        <v>248</v>
      </c>
      <c r="I54" s="40" t="s">
        <v>132</v>
      </c>
      <c r="J54" s="40" t="s">
        <v>70</v>
      </c>
      <c r="K54" s="141" t="s">
        <v>227</v>
      </c>
      <c r="L54" s="188" t="s">
        <v>249</v>
      </c>
    </row>
    <row r="55" spans="1:12" ht="68.150000000000006" customHeight="1" x14ac:dyDescent="0.3">
      <c r="A55" s="277"/>
      <c r="B55" s="258"/>
      <c r="C55" s="249"/>
      <c r="D55" s="29" t="s">
        <v>136</v>
      </c>
      <c r="E55" s="40" t="s">
        <v>250</v>
      </c>
      <c r="F55" s="6" t="s">
        <v>112</v>
      </c>
      <c r="G55" s="40" t="s">
        <v>251</v>
      </c>
      <c r="H55" s="216" t="s">
        <v>443</v>
      </c>
      <c r="I55" s="40" t="s">
        <v>132</v>
      </c>
      <c r="J55" s="40" t="s">
        <v>70</v>
      </c>
      <c r="K55" s="141" t="s">
        <v>227</v>
      </c>
      <c r="L55" s="188" t="s">
        <v>252</v>
      </c>
    </row>
    <row r="56" spans="1:12" ht="14" x14ac:dyDescent="0.25">
      <c r="A56" s="42"/>
      <c r="B56" s="46"/>
      <c r="C56" s="134"/>
      <c r="D56" s="8"/>
      <c r="E56" s="8"/>
      <c r="F56" s="8"/>
      <c r="G56" s="8"/>
      <c r="H56" s="8"/>
      <c r="I56" s="8"/>
      <c r="J56" s="8"/>
      <c r="K56" s="8"/>
      <c r="L56" s="8"/>
    </row>
    <row r="57" spans="1:12" ht="14" x14ac:dyDescent="0.25">
      <c r="A57" s="42"/>
      <c r="B57" s="46"/>
      <c r="C57" s="134"/>
      <c r="D57" s="8"/>
      <c r="E57" s="8"/>
      <c r="F57" s="8"/>
      <c r="G57" s="8"/>
      <c r="H57" s="8"/>
      <c r="I57" s="8"/>
      <c r="J57" s="8"/>
      <c r="K57" s="8"/>
      <c r="L57" s="8"/>
    </row>
    <row r="58" spans="1:12" ht="14" x14ac:dyDescent="0.25">
      <c r="A58" s="42"/>
      <c r="B58" s="46"/>
      <c r="C58" s="134"/>
      <c r="D58" s="8"/>
      <c r="E58" s="8"/>
      <c r="F58" s="8"/>
      <c r="G58" s="8"/>
      <c r="H58" s="8"/>
      <c r="I58" s="8"/>
      <c r="J58" s="8"/>
      <c r="K58" s="8"/>
      <c r="L58" s="8"/>
    </row>
    <row r="59" spans="1:12" ht="14.5" thickBot="1" x14ac:dyDescent="0.3">
      <c r="A59" s="42"/>
      <c r="B59" s="46"/>
      <c r="C59" s="134"/>
      <c r="D59" s="8"/>
      <c r="E59" s="8"/>
      <c r="F59" s="8"/>
      <c r="G59" s="8"/>
      <c r="H59" s="8"/>
      <c r="I59" s="8"/>
      <c r="J59" s="8"/>
      <c r="K59" s="8"/>
      <c r="L59" s="8"/>
    </row>
    <row r="60" spans="1:12" ht="25.5" customHeight="1" thickBot="1" x14ac:dyDescent="0.35">
      <c r="A60" s="30" t="s">
        <v>253</v>
      </c>
      <c r="B60" s="302" t="s">
        <v>254</v>
      </c>
      <c r="C60" s="303"/>
      <c r="D60" s="303"/>
      <c r="E60" s="303"/>
      <c r="F60" s="132"/>
      <c r="G60" s="132"/>
      <c r="H60" s="132"/>
      <c r="I60" s="132"/>
      <c r="J60" s="132"/>
      <c r="K60" s="132"/>
      <c r="L60" s="133"/>
    </row>
    <row r="61" spans="1:12" ht="14" x14ac:dyDescent="0.3">
      <c r="A61" s="42" t="s">
        <v>255</v>
      </c>
      <c r="B61" s="46"/>
      <c r="C61" s="46"/>
      <c r="D61" s="8"/>
      <c r="E61" s="8"/>
      <c r="F61" s="8"/>
      <c r="G61" s="8"/>
      <c r="H61" s="8"/>
      <c r="I61" s="8"/>
      <c r="J61" s="8"/>
      <c r="K61" s="8"/>
      <c r="L61" s="8"/>
    </row>
    <row r="62" spans="1:12" ht="34.5" x14ac:dyDescent="0.3">
      <c r="A62" s="140" t="s">
        <v>49</v>
      </c>
      <c r="B62" s="140" t="s">
        <v>50</v>
      </c>
      <c r="C62" s="140" t="s">
        <v>51</v>
      </c>
      <c r="D62" s="140" t="s">
        <v>256</v>
      </c>
      <c r="E62" s="140" t="s">
        <v>177</v>
      </c>
      <c r="F62" s="140" t="s">
        <v>54</v>
      </c>
      <c r="G62" s="140" t="s">
        <v>55</v>
      </c>
      <c r="H62" s="140" t="s">
        <v>56</v>
      </c>
      <c r="I62" s="140" t="s">
        <v>57</v>
      </c>
      <c r="J62" s="140" t="s">
        <v>58</v>
      </c>
      <c r="K62" s="140" t="s">
        <v>178</v>
      </c>
      <c r="L62" s="140" t="s">
        <v>60</v>
      </c>
    </row>
    <row r="63" spans="1:12" ht="172.5" customHeight="1" x14ac:dyDescent="0.3">
      <c r="A63" s="135" t="s">
        <v>257</v>
      </c>
      <c r="B63" s="124" t="s">
        <v>258</v>
      </c>
      <c r="C63" s="136" t="s">
        <v>259</v>
      </c>
      <c r="D63" s="137" t="s">
        <v>260</v>
      </c>
      <c r="E63" s="137" t="s">
        <v>261</v>
      </c>
      <c r="F63" s="138" t="s">
        <v>112</v>
      </c>
      <c r="G63" s="138" t="s">
        <v>112</v>
      </c>
      <c r="H63" s="137" t="s">
        <v>372</v>
      </c>
      <c r="I63" s="42" t="s">
        <v>428</v>
      </c>
      <c r="J63" s="15" t="s">
        <v>280</v>
      </c>
      <c r="K63" s="229" t="s">
        <v>262</v>
      </c>
      <c r="L63" s="138" t="s">
        <v>263</v>
      </c>
    </row>
    <row r="64" spans="1:12" ht="96" customHeight="1" x14ac:dyDescent="0.3">
      <c r="A64" s="139" t="s">
        <v>264</v>
      </c>
      <c r="B64" s="138" t="s">
        <v>265</v>
      </c>
      <c r="C64" s="136" t="s">
        <v>266</v>
      </c>
      <c r="D64" s="137" t="s">
        <v>267</v>
      </c>
      <c r="E64" s="192" t="s">
        <v>268</v>
      </c>
      <c r="F64" s="193" t="s">
        <v>112</v>
      </c>
      <c r="G64" s="193" t="s">
        <v>269</v>
      </c>
      <c r="H64" s="228" t="s">
        <v>270</v>
      </c>
      <c r="I64" s="193" t="s">
        <v>271</v>
      </c>
      <c r="J64" s="230" t="s">
        <v>280</v>
      </c>
      <c r="K64" s="138" t="s">
        <v>227</v>
      </c>
      <c r="L64" s="138" t="s">
        <v>263</v>
      </c>
    </row>
    <row r="65" spans="1:12" ht="34.5" customHeight="1" x14ac:dyDescent="0.3">
      <c r="A65" s="287" t="s">
        <v>272</v>
      </c>
      <c r="B65" s="269" t="s">
        <v>273</v>
      </c>
      <c r="C65" s="264" t="s">
        <v>274</v>
      </c>
      <c r="D65" s="269" t="s">
        <v>136</v>
      </c>
      <c r="E65" s="262" t="s">
        <v>275</v>
      </c>
      <c r="F65" s="262" t="s">
        <v>276</v>
      </c>
      <c r="G65" s="296" t="s">
        <v>277</v>
      </c>
      <c r="H65" s="273" t="s">
        <v>278</v>
      </c>
      <c r="I65" s="273" t="s">
        <v>279</v>
      </c>
      <c r="J65" s="260" t="s">
        <v>280</v>
      </c>
      <c r="K65" s="271" t="s">
        <v>227</v>
      </c>
      <c r="L65" s="257" t="s">
        <v>281</v>
      </c>
    </row>
    <row r="66" spans="1:12" ht="48.5" customHeight="1" x14ac:dyDescent="0.3">
      <c r="A66" s="287"/>
      <c r="B66" s="269"/>
      <c r="C66" s="265"/>
      <c r="D66" s="269"/>
      <c r="E66" s="263"/>
      <c r="F66" s="263"/>
      <c r="G66" s="297"/>
      <c r="H66" s="274"/>
      <c r="I66" s="275"/>
      <c r="J66" s="261"/>
      <c r="K66" s="272"/>
      <c r="L66" s="258"/>
    </row>
    <row r="67" spans="1:12" ht="23.15" hidden="1" customHeight="1" x14ac:dyDescent="0.3">
      <c r="A67" s="287"/>
      <c r="B67" s="269"/>
      <c r="C67" s="265"/>
      <c r="D67" s="269"/>
      <c r="E67" s="191"/>
      <c r="F67" s="191"/>
      <c r="G67" s="191"/>
      <c r="H67" s="189"/>
      <c r="I67" s="13"/>
      <c r="J67" s="13"/>
      <c r="K67" s="272"/>
      <c r="L67" s="258"/>
    </row>
    <row r="68" spans="1:12" ht="34.5" hidden="1" customHeight="1" x14ac:dyDescent="0.3">
      <c r="A68" s="288"/>
      <c r="B68" s="269"/>
      <c r="C68" s="266"/>
      <c r="D68" s="257"/>
      <c r="E68" s="189"/>
      <c r="F68" s="189"/>
      <c r="G68" s="189"/>
      <c r="H68" s="13"/>
      <c r="I68" s="13"/>
      <c r="J68" s="13"/>
      <c r="K68" s="272"/>
      <c r="L68" s="258"/>
    </row>
    <row r="69" spans="1:12" ht="30" customHeight="1" thickBot="1" x14ac:dyDescent="0.35">
      <c r="A69" s="41" t="s">
        <v>282</v>
      </c>
      <c r="B69" s="255" t="s">
        <v>283</v>
      </c>
      <c r="C69" s="256"/>
      <c r="D69" s="256"/>
      <c r="E69" s="256"/>
      <c r="F69" s="256"/>
      <c r="G69" s="256"/>
      <c r="H69" s="256"/>
      <c r="I69" s="256"/>
      <c r="J69" s="256"/>
      <c r="K69" s="256"/>
      <c r="L69" s="256"/>
    </row>
    <row r="70" spans="1:12" ht="15.5" x14ac:dyDescent="0.3">
      <c r="A70" s="44"/>
      <c r="B70" s="47"/>
      <c r="C70" s="47"/>
      <c r="D70" s="1"/>
      <c r="E70" s="1"/>
      <c r="F70" s="1"/>
      <c r="G70" s="1"/>
      <c r="H70" s="1"/>
      <c r="I70" s="1"/>
      <c r="J70" s="1"/>
      <c r="K70" s="1"/>
      <c r="L70" s="1"/>
    </row>
    <row r="71" spans="1:12" ht="34.5" x14ac:dyDescent="0.3">
      <c r="A71" s="17" t="s">
        <v>49</v>
      </c>
      <c r="B71" s="17" t="s">
        <v>50</v>
      </c>
      <c r="C71" s="17" t="s">
        <v>51</v>
      </c>
      <c r="D71" s="18" t="s">
        <v>284</v>
      </c>
      <c r="E71" s="18" t="s">
        <v>177</v>
      </c>
      <c r="F71" s="17" t="s">
        <v>54</v>
      </c>
      <c r="G71" s="18" t="s">
        <v>55</v>
      </c>
      <c r="H71" s="18" t="s">
        <v>56</v>
      </c>
      <c r="I71" s="18" t="s">
        <v>57</v>
      </c>
      <c r="J71" s="18" t="s">
        <v>58</v>
      </c>
      <c r="K71" s="18" t="s">
        <v>178</v>
      </c>
      <c r="L71" s="18" t="s">
        <v>60</v>
      </c>
    </row>
    <row r="72" spans="1:12" ht="92.5" customHeight="1" x14ac:dyDescent="0.3">
      <c r="A72" s="285" t="s">
        <v>285</v>
      </c>
      <c r="B72" s="245" t="s">
        <v>286</v>
      </c>
      <c r="C72" s="245" t="s">
        <v>287</v>
      </c>
      <c r="D72" s="245" t="s">
        <v>288</v>
      </c>
      <c r="E72" s="11" t="s">
        <v>289</v>
      </c>
      <c r="F72" s="11" t="s">
        <v>290</v>
      </c>
      <c r="G72" s="11" t="s">
        <v>291</v>
      </c>
      <c r="H72" s="221" t="s">
        <v>429</v>
      </c>
      <c r="I72" s="11" t="s">
        <v>132</v>
      </c>
      <c r="J72" s="11" t="s">
        <v>280</v>
      </c>
      <c r="K72" s="19" t="s">
        <v>292</v>
      </c>
      <c r="L72" s="11" t="s">
        <v>293</v>
      </c>
    </row>
    <row r="73" spans="1:12" ht="64.5" customHeight="1" x14ac:dyDescent="0.3">
      <c r="A73" s="285"/>
      <c r="B73" s="247"/>
      <c r="C73" s="247"/>
      <c r="D73" s="247"/>
      <c r="E73" s="22" t="s">
        <v>294</v>
      </c>
      <c r="F73" s="151" t="s">
        <v>295</v>
      </c>
      <c r="G73" s="151" t="s">
        <v>296</v>
      </c>
      <c r="H73" s="225" t="s">
        <v>297</v>
      </c>
      <c r="I73" s="199" t="s">
        <v>132</v>
      </c>
      <c r="J73" s="201" t="s">
        <v>280</v>
      </c>
      <c r="K73" s="130" t="s">
        <v>298</v>
      </c>
      <c r="L73" s="23" t="s">
        <v>299</v>
      </c>
    </row>
    <row r="74" spans="1:12" ht="12.65" customHeight="1" x14ac:dyDescent="0.3">
      <c r="A74" s="286"/>
      <c r="B74" s="259" t="s">
        <v>300</v>
      </c>
      <c r="C74" s="259" t="s">
        <v>301</v>
      </c>
      <c r="D74" s="245" t="s">
        <v>302</v>
      </c>
      <c r="E74" s="243" t="s">
        <v>303</v>
      </c>
      <c r="F74" s="245" t="s">
        <v>302</v>
      </c>
      <c r="G74" s="245" t="s">
        <v>302</v>
      </c>
      <c r="H74" s="270" t="s">
        <v>444</v>
      </c>
      <c r="I74" s="254" t="s">
        <v>304</v>
      </c>
      <c r="J74" s="131"/>
      <c r="K74" s="247" t="s">
        <v>292</v>
      </c>
      <c r="L74" s="259" t="s">
        <v>305</v>
      </c>
    </row>
    <row r="75" spans="1:12" ht="37" customHeight="1" x14ac:dyDescent="0.3">
      <c r="A75" s="286"/>
      <c r="B75" s="259"/>
      <c r="C75" s="259"/>
      <c r="D75" s="246"/>
      <c r="E75" s="244"/>
      <c r="F75" s="246"/>
      <c r="G75" s="246"/>
      <c r="H75" s="269"/>
      <c r="I75" s="246"/>
      <c r="J75" s="131" t="s">
        <v>70</v>
      </c>
      <c r="K75" s="249"/>
      <c r="L75" s="259"/>
    </row>
    <row r="76" spans="1:12" ht="67.5" customHeight="1" x14ac:dyDescent="0.3">
      <c r="A76" s="286"/>
      <c r="B76" s="259"/>
      <c r="C76" s="259"/>
      <c r="D76" s="247"/>
      <c r="E76" s="244"/>
      <c r="F76" s="247"/>
      <c r="G76" s="247"/>
      <c r="H76" s="257"/>
      <c r="I76" s="247"/>
      <c r="J76" s="21"/>
      <c r="K76" s="249"/>
      <c r="L76" s="259"/>
    </row>
    <row r="77" spans="1:12" ht="73" customHeight="1" x14ac:dyDescent="0.3">
      <c r="A77" s="286"/>
      <c r="B77" s="11" t="s">
        <v>306</v>
      </c>
      <c r="C77" s="16" t="s">
        <v>307</v>
      </c>
      <c r="D77" s="11" t="s">
        <v>308</v>
      </c>
      <c r="E77" s="11" t="s">
        <v>308</v>
      </c>
      <c r="F77" s="11" t="s">
        <v>308</v>
      </c>
      <c r="G77" s="11" t="s">
        <v>308</v>
      </c>
      <c r="H77" s="224" t="s">
        <v>431</v>
      </c>
      <c r="I77" s="11" t="s">
        <v>309</v>
      </c>
      <c r="J77" s="11" t="s">
        <v>445</v>
      </c>
      <c r="K77" s="11" t="s">
        <v>292</v>
      </c>
      <c r="L77" s="11" t="s">
        <v>310</v>
      </c>
    </row>
    <row r="78" spans="1:12" ht="58" customHeight="1" x14ac:dyDescent="0.3">
      <c r="A78" s="286"/>
      <c r="B78" s="11" t="s">
        <v>311</v>
      </c>
      <c r="C78" s="11" t="s">
        <v>312</v>
      </c>
      <c r="D78" s="29" t="s">
        <v>313</v>
      </c>
      <c r="E78" s="29" t="s">
        <v>314</v>
      </c>
      <c r="F78" s="138" t="s">
        <v>112</v>
      </c>
      <c r="G78" s="29" t="s">
        <v>314</v>
      </c>
      <c r="H78" s="226" t="s">
        <v>315</v>
      </c>
      <c r="I78" s="138" t="s">
        <v>132</v>
      </c>
      <c r="J78" s="202" t="s">
        <v>70</v>
      </c>
      <c r="K78" s="11" t="s">
        <v>292</v>
      </c>
      <c r="L78" s="11" t="s">
        <v>316</v>
      </c>
    </row>
    <row r="79" spans="1:12" ht="110.5" customHeight="1" x14ac:dyDescent="0.3">
      <c r="A79" s="300" t="s">
        <v>317</v>
      </c>
      <c r="B79" s="4" t="s">
        <v>318</v>
      </c>
      <c r="C79" s="11" t="s">
        <v>319</v>
      </c>
      <c r="D79" s="115" t="s">
        <v>320</v>
      </c>
      <c r="E79" s="115" t="s">
        <v>321</v>
      </c>
      <c r="F79" s="23" t="s">
        <v>322</v>
      </c>
      <c r="G79" s="152" t="s">
        <v>323</v>
      </c>
      <c r="H79" s="227" t="s">
        <v>430</v>
      </c>
      <c r="I79" s="219" t="s">
        <v>324</v>
      </c>
      <c r="J79" s="11" t="s">
        <v>325</v>
      </c>
      <c r="K79" s="11" t="s">
        <v>298</v>
      </c>
      <c r="L79" s="11" t="s">
        <v>326</v>
      </c>
    </row>
    <row r="80" spans="1:12" ht="75" customHeight="1" x14ac:dyDescent="0.3">
      <c r="A80" s="301"/>
      <c r="B80" s="13" t="s">
        <v>327</v>
      </c>
      <c r="C80" s="4" t="s">
        <v>328</v>
      </c>
      <c r="D80" s="118" t="s">
        <v>329</v>
      </c>
      <c r="E80" s="118" t="s">
        <v>330</v>
      </c>
      <c r="F80" s="220" t="s">
        <v>331</v>
      </c>
      <c r="G80" s="153" t="s">
        <v>332</v>
      </c>
      <c r="H80" s="218" t="s">
        <v>333</v>
      </c>
      <c r="I80" s="153" t="s">
        <v>132</v>
      </c>
      <c r="J80" s="153" t="s">
        <v>280</v>
      </c>
      <c r="K80" s="27" t="s">
        <v>298</v>
      </c>
      <c r="L80" s="27" t="s">
        <v>334</v>
      </c>
    </row>
    <row r="81" spans="1:12" s="144" customFormat="1" ht="101.15" customHeight="1" x14ac:dyDescent="0.3">
      <c r="A81" s="301"/>
      <c r="B81" s="40" t="s">
        <v>335</v>
      </c>
      <c r="C81" s="142" t="s">
        <v>336</v>
      </c>
      <c r="D81" s="143" t="s">
        <v>337</v>
      </c>
      <c r="E81" s="143" t="s">
        <v>338</v>
      </c>
      <c r="F81" s="154" t="s">
        <v>339</v>
      </c>
      <c r="G81" s="155" t="s">
        <v>340</v>
      </c>
      <c r="H81" s="217" t="s">
        <v>341</v>
      </c>
      <c r="I81" s="156" t="s">
        <v>132</v>
      </c>
      <c r="J81" s="156" t="s">
        <v>280</v>
      </c>
      <c r="K81" s="40" t="s">
        <v>298</v>
      </c>
      <c r="L81" s="40" t="s">
        <v>342</v>
      </c>
    </row>
    <row r="82" spans="1:12" ht="96.65" customHeight="1" x14ac:dyDescent="0.3">
      <c r="A82" s="114" t="s">
        <v>343</v>
      </c>
      <c r="B82" s="11" t="s">
        <v>344</v>
      </c>
      <c r="C82" s="11" t="s">
        <v>345</v>
      </c>
      <c r="D82" s="11" t="s">
        <v>346</v>
      </c>
      <c r="E82" s="11" t="s">
        <v>347</v>
      </c>
      <c r="F82" s="19" t="s">
        <v>348</v>
      </c>
      <c r="G82" s="19" t="s">
        <v>348</v>
      </c>
      <c r="H82" s="206" t="s">
        <v>446</v>
      </c>
      <c r="I82" s="19" t="s">
        <v>132</v>
      </c>
      <c r="J82" s="19" t="s">
        <v>280</v>
      </c>
      <c r="K82" s="11" t="s">
        <v>262</v>
      </c>
      <c r="L82" s="15" t="s">
        <v>349</v>
      </c>
    </row>
    <row r="83" spans="1:12" ht="121.5" customHeight="1" x14ac:dyDescent="0.3">
      <c r="A83" s="289" t="s">
        <v>350</v>
      </c>
      <c r="B83" s="24" t="s">
        <v>351</v>
      </c>
      <c r="C83" s="24" t="s">
        <v>352</v>
      </c>
      <c r="D83" s="24" t="s">
        <v>352</v>
      </c>
      <c r="E83" s="24" t="s">
        <v>353</v>
      </c>
      <c r="F83" s="24" t="s">
        <v>354</v>
      </c>
      <c r="G83" s="116" t="s">
        <v>112</v>
      </c>
      <c r="H83" s="223" t="s">
        <v>355</v>
      </c>
      <c r="I83" s="24" t="s">
        <v>132</v>
      </c>
      <c r="J83" s="24" t="s">
        <v>280</v>
      </c>
      <c r="K83" s="24" t="s">
        <v>356</v>
      </c>
      <c r="L83" s="117" t="s">
        <v>357</v>
      </c>
    </row>
    <row r="84" spans="1:12" ht="66" customHeight="1" x14ac:dyDescent="0.3">
      <c r="A84" s="290"/>
      <c r="B84" s="24" t="s">
        <v>358</v>
      </c>
      <c r="C84" s="24" t="s">
        <v>359</v>
      </c>
      <c r="D84" s="24" t="s">
        <v>360</v>
      </c>
      <c r="E84" s="24" t="s">
        <v>361</v>
      </c>
      <c r="F84" s="4" t="s">
        <v>362</v>
      </c>
      <c r="G84" s="150" t="s">
        <v>363</v>
      </c>
      <c r="H84" s="218" t="s">
        <v>364</v>
      </c>
      <c r="I84" s="150" t="s">
        <v>132</v>
      </c>
      <c r="J84" s="150" t="s">
        <v>70</v>
      </c>
      <c r="K84" s="24" t="s">
        <v>298</v>
      </c>
      <c r="L84" s="24" t="s">
        <v>365</v>
      </c>
    </row>
    <row r="85" spans="1:12" ht="34.5" x14ac:dyDescent="0.3">
      <c r="A85" s="281" t="s">
        <v>366</v>
      </c>
      <c r="B85" s="278" t="s">
        <v>367</v>
      </c>
      <c r="C85" s="23" t="s">
        <v>368</v>
      </c>
      <c r="D85" s="11" t="s">
        <v>369</v>
      </c>
      <c r="E85" s="11" t="s">
        <v>370</v>
      </c>
      <c r="F85" s="21" t="s">
        <v>371</v>
      </c>
      <c r="G85" s="21" t="s">
        <v>112</v>
      </c>
      <c r="H85" s="21" t="s">
        <v>372</v>
      </c>
      <c r="I85" s="21" t="s">
        <v>132</v>
      </c>
      <c r="J85" s="21" t="s">
        <v>280</v>
      </c>
      <c r="K85" s="11" t="s">
        <v>262</v>
      </c>
      <c r="L85" s="3" t="s">
        <v>373</v>
      </c>
    </row>
    <row r="86" spans="1:12" ht="71.5" customHeight="1" x14ac:dyDescent="0.3">
      <c r="A86" s="282"/>
      <c r="B86" s="279"/>
      <c r="C86" s="252" t="s">
        <v>374</v>
      </c>
      <c r="D86" s="250" t="s">
        <v>375</v>
      </c>
      <c r="E86" s="245" t="s">
        <v>375</v>
      </c>
      <c r="F86" s="2" t="s">
        <v>376</v>
      </c>
      <c r="G86" s="2" t="s">
        <v>377</v>
      </c>
      <c r="H86" s="205" t="s">
        <v>378</v>
      </c>
      <c r="I86" s="2" t="s">
        <v>132</v>
      </c>
      <c r="J86" s="2" t="s">
        <v>280</v>
      </c>
      <c r="K86" s="2" t="s">
        <v>262</v>
      </c>
      <c r="L86" s="3" t="s">
        <v>379</v>
      </c>
    </row>
    <row r="87" spans="1:12" ht="83.5" customHeight="1" x14ac:dyDescent="0.3">
      <c r="A87" s="282"/>
      <c r="B87" s="279"/>
      <c r="C87" s="253"/>
      <c r="D87" s="251"/>
      <c r="E87" s="267"/>
      <c r="F87" s="2" t="s">
        <v>380</v>
      </c>
      <c r="G87" s="2" t="s">
        <v>381</v>
      </c>
      <c r="H87" s="205" t="s">
        <v>382</v>
      </c>
      <c r="I87" s="2" t="s">
        <v>132</v>
      </c>
      <c r="J87" s="2" t="s">
        <v>280</v>
      </c>
      <c r="K87" s="2" t="s">
        <v>383</v>
      </c>
      <c r="L87" s="3" t="s">
        <v>384</v>
      </c>
    </row>
    <row r="88" spans="1:12" ht="110.5" customHeight="1" x14ac:dyDescent="0.3">
      <c r="A88" s="282"/>
      <c r="B88" s="279"/>
      <c r="C88" s="259" t="s">
        <v>385</v>
      </c>
      <c r="D88" s="36" t="s">
        <v>386</v>
      </c>
      <c r="E88" s="36" t="s">
        <v>387</v>
      </c>
      <c r="F88" s="2" t="s">
        <v>388</v>
      </c>
      <c r="G88" s="2" t="s">
        <v>389</v>
      </c>
      <c r="H88" s="232" t="s">
        <v>432</v>
      </c>
      <c r="I88" s="2" t="s">
        <v>433</v>
      </c>
      <c r="J88" s="2" t="s">
        <v>280</v>
      </c>
      <c r="K88" s="2" t="s">
        <v>390</v>
      </c>
      <c r="L88" s="3" t="s">
        <v>391</v>
      </c>
    </row>
    <row r="89" spans="1:12" ht="73.5" customHeight="1" x14ac:dyDescent="0.3">
      <c r="A89" s="282"/>
      <c r="B89" s="279"/>
      <c r="C89" s="259" t="s">
        <v>392</v>
      </c>
      <c r="D89" s="49" t="s">
        <v>393</v>
      </c>
      <c r="E89" s="36" t="s">
        <v>394</v>
      </c>
      <c r="F89" s="11" t="s">
        <v>395</v>
      </c>
      <c r="G89" s="22" t="s">
        <v>396</v>
      </c>
      <c r="H89" s="204" t="s">
        <v>397</v>
      </c>
      <c r="I89" s="11" t="s">
        <v>132</v>
      </c>
      <c r="J89" s="11" t="s">
        <v>70</v>
      </c>
      <c r="K89" s="11" t="s">
        <v>390</v>
      </c>
      <c r="L89" s="15" t="s">
        <v>398</v>
      </c>
    </row>
    <row r="90" spans="1:12" ht="37.5" customHeight="1" x14ac:dyDescent="0.3">
      <c r="A90" s="282"/>
      <c r="B90" s="279"/>
      <c r="C90" s="295" t="s">
        <v>399</v>
      </c>
      <c r="D90" s="291" t="s">
        <v>400</v>
      </c>
      <c r="E90" s="294" t="s">
        <v>400</v>
      </c>
      <c r="F90" s="124" t="s">
        <v>401</v>
      </c>
      <c r="G90" s="125" t="s">
        <v>112</v>
      </c>
      <c r="H90" s="233" t="s">
        <v>402</v>
      </c>
      <c r="I90" s="39" t="s">
        <v>132</v>
      </c>
      <c r="J90" s="39" t="s">
        <v>70</v>
      </c>
      <c r="K90" s="39" t="s">
        <v>262</v>
      </c>
      <c r="L90" s="13" t="s">
        <v>403</v>
      </c>
    </row>
    <row r="91" spans="1:12" ht="34.5" customHeight="1" x14ac:dyDescent="0.3">
      <c r="A91" s="282"/>
      <c r="B91" s="279"/>
      <c r="C91" s="295"/>
      <c r="D91" s="292"/>
      <c r="E91" s="294"/>
      <c r="F91" s="262" t="s">
        <v>404</v>
      </c>
      <c r="G91" s="284" t="s">
        <v>405</v>
      </c>
      <c r="H91" s="268" t="s">
        <v>406</v>
      </c>
      <c r="I91" s="269" t="s">
        <v>132</v>
      </c>
      <c r="J91" s="262" t="s">
        <v>280</v>
      </c>
      <c r="K91" s="248" t="s">
        <v>262</v>
      </c>
      <c r="L91" s="248" t="s">
        <v>407</v>
      </c>
    </row>
    <row r="92" spans="1:12" ht="14.15" customHeight="1" x14ac:dyDescent="0.3">
      <c r="A92" s="283"/>
      <c r="B92" s="280"/>
      <c r="C92" s="295"/>
      <c r="D92" s="293"/>
      <c r="E92" s="294"/>
      <c r="F92" s="257"/>
      <c r="G92" s="257"/>
      <c r="H92" s="257"/>
      <c r="I92" s="257"/>
      <c r="J92" s="263"/>
      <c r="K92" s="249"/>
      <c r="L92" s="248"/>
    </row>
    <row r="93" spans="1:12" ht="14" x14ac:dyDescent="0.3">
      <c r="A93" s="45"/>
      <c r="B93" s="47"/>
      <c r="C93" s="47"/>
      <c r="D93" s="1"/>
      <c r="E93" s="1"/>
      <c r="F93" s="1"/>
      <c r="G93" s="1"/>
      <c r="H93" s="1"/>
      <c r="I93" s="1"/>
      <c r="J93" s="1"/>
      <c r="K93" s="1"/>
      <c r="L93" s="1"/>
    </row>
    <row r="94" spans="1:12" ht="12.5" x14ac:dyDescent="0.3"/>
    <row r="95" spans="1:12" ht="12.5" x14ac:dyDescent="0.3"/>
    <row r="96" spans="1:12" ht="12.5" x14ac:dyDescent="0.3"/>
    <row r="97" ht="12.5" x14ac:dyDescent="0.3"/>
    <row r="98" ht="12.5" x14ac:dyDescent="0.3"/>
    <row r="99" ht="12.5" x14ac:dyDescent="0.3"/>
    <row r="100" ht="12.5" x14ac:dyDescent="0.3"/>
  </sheetData>
  <customSheetViews>
    <customSheetView guid="{F6F969D2-2DCF-406C-89E1-21780AD8B5E4}" scale="70" showPageBreaks="1" printArea="1" hiddenRows="1" topLeftCell="A8">
      <selection activeCell="E12" sqref="E12"/>
      <rowBreaks count="1" manualBreakCount="1">
        <brk id="30" max="16383" man="1"/>
      </rowBreaks>
      <pageMargins left="0" right="0" top="0" bottom="0" header="0" footer="0"/>
      <pageSetup paperSize="8" scale="75" fitToWidth="3" orientation="landscape" r:id="rId1"/>
    </customSheetView>
    <customSheetView guid="{417DBB74-0C1B-43E8-AF6C-FF608F334DAC}" scale="70" showPageBreaks="1" printArea="1" hiddenRows="1" hiddenColumns="1" topLeftCell="A82">
      <selection activeCell="B88" sqref="B88"/>
      <rowBreaks count="1" manualBreakCount="1">
        <brk id="32" max="16383" man="1"/>
      </rowBreaks>
      <pageMargins left="0" right="0" top="0" bottom="0" header="0" footer="0"/>
      <pageSetup paperSize="8" scale="75" fitToWidth="3" orientation="landscape" r:id="rId2"/>
    </customSheetView>
    <customSheetView guid="{5EE5EB00-8AF8-4363-9FD3-96BFBFC68B42}" scale="70" showPageBreaks="1" printArea="1" hiddenColumns="1" topLeftCell="A7">
      <selection activeCell="K12" sqref="K12"/>
      <rowBreaks count="1" manualBreakCount="1">
        <brk id="30" max="16383" man="1"/>
      </rowBreaks>
      <pageMargins left="0" right="0" top="0" bottom="0" header="0" footer="0"/>
      <pageSetup paperSize="8" scale="75" fitToWidth="3" orientation="landscape" r:id="rId3"/>
    </customSheetView>
    <customSheetView guid="{C9286EA9-715B-4178-A7DB-A347EDE4EC7B}" scale="70" showPageBreaks="1" printArea="1" hiddenColumns="1" topLeftCell="B17">
      <pane xSplit="3" ySplit="2" topLeftCell="F22" activePane="bottomRight" state="frozen"/>
      <selection pane="bottomRight" activeCell="G39" sqref="G39"/>
      <rowBreaks count="1" manualBreakCount="1">
        <brk id="29" max="16383" man="1"/>
      </rowBreaks>
      <pageMargins left="0" right="0" top="0" bottom="0" header="0" footer="0"/>
      <pageSetup paperSize="8" scale="75" fitToWidth="3" orientation="landscape" r:id="rId4"/>
    </customSheetView>
    <customSheetView guid="{9A5F23FE-44CD-4A24-BFD9-1BDEB7ABF7FB}" scale="70" printArea="1" hiddenColumns="1" topLeftCell="B31">
      <selection activeCell="I35" sqref="I35"/>
      <rowBreaks count="1" manualBreakCount="1">
        <brk id="30" max="16383" man="1"/>
      </rowBreaks>
      <pageMargins left="0" right="0" top="0" bottom="0" header="0" footer="0"/>
      <pageSetup paperSize="8" scale="75" fitToWidth="3" orientation="landscape" r:id="rId5"/>
    </customSheetView>
    <customSheetView guid="{D38FBEA2-6677-414A-A1B4-4F3394A0A497}" scale="70" showPageBreaks="1" printArea="1" hiddenColumns="1" topLeftCell="A16">
      <selection activeCell="I23" sqref="I23:K23"/>
      <rowBreaks count="1" manualBreakCount="1">
        <brk id="30" max="16383" man="1"/>
      </rowBreaks>
      <pageMargins left="0" right="0" top="0" bottom="0" header="0" footer="0"/>
      <pageSetup paperSize="8" scale="75" fitToWidth="3" orientation="landscape" r:id="rId6"/>
    </customSheetView>
    <customSheetView guid="{E44493B0-3BF5-4A5C-B7F3-8AAD1B4BFDCF}" scale="70" showPageBreaks="1" printArea="1" topLeftCell="A51">
      <selection activeCell="C57" sqref="C57:C62"/>
      <rowBreaks count="1" manualBreakCount="1">
        <brk id="30" max="16383" man="1"/>
      </rowBreaks>
      <pageMargins left="0" right="0" top="0" bottom="0" header="0" footer="0"/>
      <pageSetup paperSize="8" scale="75" fitToWidth="3" orientation="landscape" r:id="rId7"/>
    </customSheetView>
  </customSheetViews>
  <mergeCells count="136">
    <mergeCell ref="J15:J16"/>
    <mergeCell ref="K20:K23"/>
    <mergeCell ref="J20:J23"/>
    <mergeCell ref="L20:L23"/>
    <mergeCell ref="L29:L32"/>
    <mergeCell ref="H47:H50"/>
    <mergeCell ref="K27:K28"/>
    <mergeCell ref="L27:L28"/>
    <mergeCell ref="I47:I50"/>
    <mergeCell ref="L47:L51"/>
    <mergeCell ref="H17:H19"/>
    <mergeCell ref="I17:I19"/>
    <mergeCell ref="I20:I23"/>
    <mergeCell ref="H29:H32"/>
    <mergeCell ref="L17:L19"/>
    <mergeCell ref="K17:K19"/>
    <mergeCell ref="B40:L40"/>
    <mergeCell ref="C29:C32"/>
    <mergeCell ref="C34:C37"/>
    <mergeCell ref="K29:K32"/>
    <mergeCell ref="G47:G50"/>
    <mergeCell ref="J17:J19"/>
    <mergeCell ref="A47:A52"/>
    <mergeCell ref="B47:B52"/>
    <mergeCell ref="A26:A33"/>
    <mergeCell ref="F29:F32"/>
    <mergeCell ref="G29:G32"/>
    <mergeCell ref="I29:I32"/>
    <mergeCell ref="F27:F28"/>
    <mergeCell ref="K47:K51"/>
    <mergeCell ref="B45:B46"/>
    <mergeCell ref="C45:C46"/>
    <mergeCell ref="E29:E32"/>
    <mergeCell ref="B29:B32"/>
    <mergeCell ref="A45:A46"/>
    <mergeCell ref="E47:E52"/>
    <mergeCell ref="D47:D52"/>
    <mergeCell ref="C47:C52"/>
    <mergeCell ref="F47:F50"/>
    <mergeCell ref="A43:A44"/>
    <mergeCell ref="A34:A37"/>
    <mergeCell ref="B27:B28"/>
    <mergeCell ref="D29:D32"/>
    <mergeCell ref="J47:J50"/>
    <mergeCell ref="I27:I28"/>
    <mergeCell ref="A20:A25"/>
    <mergeCell ref="B20:B23"/>
    <mergeCell ref="D20:D23"/>
    <mergeCell ref="G27:G28"/>
    <mergeCell ref="H27:H28"/>
    <mergeCell ref="D27:D28"/>
    <mergeCell ref="E27:E28"/>
    <mergeCell ref="C13:C19"/>
    <mergeCell ref="B17:B19"/>
    <mergeCell ref="D17:D19"/>
    <mergeCell ref="E17:E19"/>
    <mergeCell ref="F20:F23"/>
    <mergeCell ref="D15:D16"/>
    <mergeCell ref="G20:G23"/>
    <mergeCell ref="E20:E23"/>
    <mergeCell ref="H20:H23"/>
    <mergeCell ref="C20:C25"/>
    <mergeCell ref="F17:F19"/>
    <mergeCell ref="G17:G19"/>
    <mergeCell ref="A79:A81"/>
    <mergeCell ref="B60:E60"/>
    <mergeCell ref="A2:L3"/>
    <mergeCell ref="A5:L5"/>
    <mergeCell ref="G13:G14"/>
    <mergeCell ref="H13:H14"/>
    <mergeCell ref="I13:I14"/>
    <mergeCell ref="B15:B16"/>
    <mergeCell ref="D13:D14"/>
    <mergeCell ref="F15:F16"/>
    <mergeCell ref="G15:G16"/>
    <mergeCell ref="H15:H16"/>
    <mergeCell ref="I15:I16"/>
    <mergeCell ref="B13:B14"/>
    <mergeCell ref="F13:F14"/>
    <mergeCell ref="K13:K14"/>
    <mergeCell ref="A7:H7"/>
    <mergeCell ref="A13:A19"/>
    <mergeCell ref="E13:E14"/>
    <mergeCell ref="L13:L14"/>
    <mergeCell ref="L15:L16"/>
    <mergeCell ref="K15:K16"/>
    <mergeCell ref="B9:L9"/>
    <mergeCell ref="E15:E16"/>
    <mergeCell ref="H65:H66"/>
    <mergeCell ref="I65:I66"/>
    <mergeCell ref="A54:A55"/>
    <mergeCell ref="B85:B92"/>
    <mergeCell ref="A85:A92"/>
    <mergeCell ref="F91:F92"/>
    <mergeCell ref="G91:G92"/>
    <mergeCell ref="A72:A78"/>
    <mergeCell ref="B74:B76"/>
    <mergeCell ref="A65:A68"/>
    <mergeCell ref="B72:B73"/>
    <mergeCell ref="F74:F76"/>
    <mergeCell ref="B65:B68"/>
    <mergeCell ref="F65:F66"/>
    <mergeCell ref="A83:A84"/>
    <mergeCell ref="C88:C89"/>
    <mergeCell ref="D90:D92"/>
    <mergeCell ref="E90:E92"/>
    <mergeCell ref="C90:C92"/>
    <mergeCell ref="E65:E66"/>
    <mergeCell ref="G65:G66"/>
    <mergeCell ref="C54:C55"/>
    <mergeCell ref="B54:B55"/>
    <mergeCell ref="D74:D76"/>
    <mergeCell ref="E74:E76"/>
    <mergeCell ref="J29:J32"/>
    <mergeCell ref="K91:K92"/>
    <mergeCell ref="D86:D87"/>
    <mergeCell ref="C86:C87"/>
    <mergeCell ref="I74:I76"/>
    <mergeCell ref="B69:L69"/>
    <mergeCell ref="L65:L68"/>
    <mergeCell ref="L74:L76"/>
    <mergeCell ref="D72:D73"/>
    <mergeCell ref="C72:C73"/>
    <mergeCell ref="G74:G76"/>
    <mergeCell ref="J65:J66"/>
    <mergeCell ref="J91:J92"/>
    <mergeCell ref="L91:L92"/>
    <mergeCell ref="C65:C68"/>
    <mergeCell ref="E86:E87"/>
    <mergeCell ref="H91:H92"/>
    <mergeCell ref="I91:I92"/>
    <mergeCell ref="C74:C76"/>
    <mergeCell ref="H74:H76"/>
    <mergeCell ref="D65:D68"/>
    <mergeCell ref="K65:K68"/>
    <mergeCell ref="K74:K76"/>
  </mergeCells>
  <pageMargins left="0.7" right="0.7" top="0.75" bottom="1.49" header="0.3" footer="0.3"/>
  <pageSetup paperSize="8" scale="60" fitToWidth="0" fitToHeight="0" orientation="landscape" r:id="rId8"/>
  <rowBreaks count="3" manualBreakCount="3">
    <brk id="44" max="10" man="1"/>
    <brk id="55" max="10" man="1"/>
    <brk id="82" max="10" man="1"/>
  </rowBreaks>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4EBF-98B8-4DBA-BC05-7D2CFFA092FE}">
  <dimension ref="A2:R52"/>
  <sheetViews>
    <sheetView view="pageBreakPreview" topLeftCell="A17" zoomScale="60" zoomScaleNormal="100" workbookViewId="0">
      <selection activeCell="A14" sqref="A14"/>
    </sheetView>
  </sheetViews>
  <sheetFormatPr defaultColWidth="8.33203125" defaultRowHeight="14" x14ac:dyDescent="0.3"/>
  <cols>
    <col min="1" max="1" width="60.83203125" style="54" customWidth="1"/>
    <col min="2" max="2" width="16.58203125" style="54" bestFit="1" customWidth="1"/>
    <col min="3" max="8" width="13.33203125" style="54" bestFit="1" customWidth="1"/>
    <col min="9" max="9" width="15.08203125" style="54" customWidth="1"/>
    <col min="10" max="10" width="14" style="54" customWidth="1"/>
    <col min="11" max="11" width="12.83203125" style="54" customWidth="1"/>
    <col min="12" max="12" width="9.83203125" style="54" bestFit="1" customWidth="1"/>
    <col min="13" max="13" width="10.33203125" style="54" bestFit="1" customWidth="1"/>
    <col min="14" max="14" width="13.25" style="54" customWidth="1"/>
    <col min="15" max="15" width="13.08203125" style="54" customWidth="1"/>
    <col min="16" max="16" width="19.58203125" style="54" hidden="1" customWidth="1"/>
    <col min="17" max="17" width="12.5" style="54" hidden="1" customWidth="1"/>
    <col min="18" max="18" width="12.33203125" style="54" hidden="1" customWidth="1"/>
    <col min="19" max="16384" width="8.33203125" style="54"/>
  </cols>
  <sheetData>
    <row r="2" spans="1:18" x14ac:dyDescent="0.3">
      <c r="A2" s="53" t="s">
        <v>408</v>
      </c>
    </row>
    <row r="3" spans="1:18" x14ac:dyDescent="0.3">
      <c r="A3" s="53"/>
    </row>
    <row r="4" spans="1:18" x14ac:dyDescent="0.3">
      <c r="A4" s="53" t="s">
        <v>1</v>
      </c>
    </row>
    <row r="5" spans="1:18" x14ac:dyDescent="0.3">
      <c r="A5" s="53"/>
      <c r="B5" s="53"/>
    </row>
    <row r="6" spans="1:18" x14ac:dyDescent="0.3">
      <c r="A6" s="55" t="s">
        <v>2</v>
      </c>
      <c r="B6" s="57"/>
      <c r="C6" s="234" t="s">
        <v>4</v>
      </c>
      <c r="D6" s="235"/>
      <c r="E6" s="235"/>
      <c r="F6" s="235"/>
      <c r="G6" s="235"/>
      <c r="H6" s="235"/>
      <c r="I6" s="236"/>
    </row>
    <row r="7" spans="1:18" ht="28" x14ac:dyDescent="0.3">
      <c r="A7" s="55" t="s">
        <v>5</v>
      </c>
      <c r="B7" s="59" t="s">
        <v>409</v>
      </c>
      <c r="C7" s="157">
        <v>45474</v>
      </c>
      <c r="D7" s="157">
        <v>45505</v>
      </c>
      <c r="E7" s="157">
        <v>45536</v>
      </c>
      <c r="F7" s="157">
        <v>45566</v>
      </c>
      <c r="G7" s="157">
        <v>45597</v>
      </c>
      <c r="H7" s="157">
        <v>45627</v>
      </c>
      <c r="I7" s="157">
        <v>45658</v>
      </c>
      <c r="J7" s="157">
        <v>45689</v>
      </c>
      <c r="K7" s="157">
        <v>45717</v>
      </c>
      <c r="L7" s="157">
        <v>45748</v>
      </c>
      <c r="M7" s="157">
        <v>45778</v>
      </c>
      <c r="N7" s="157">
        <v>45809</v>
      </c>
      <c r="O7" s="157" t="s">
        <v>410</v>
      </c>
      <c r="P7" s="157" t="s">
        <v>411</v>
      </c>
    </row>
    <row r="8" spans="1:18" x14ac:dyDescent="0.3">
      <c r="A8" s="55" t="s">
        <v>18</v>
      </c>
      <c r="B8" s="55"/>
      <c r="C8" s="66"/>
      <c r="D8" s="66"/>
      <c r="E8" s="66"/>
      <c r="F8" s="66"/>
      <c r="G8" s="66"/>
      <c r="H8" s="66"/>
      <c r="I8" s="66"/>
      <c r="J8" s="66"/>
      <c r="K8" s="66"/>
      <c r="L8" s="66"/>
      <c r="M8" s="66"/>
      <c r="N8" s="66"/>
      <c r="O8" s="66"/>
      <c r="P8" s="65"/>
    </row>
    <row r="9" spans="1:18" hidden="1" x14ac:dyDescent="0.3">
      <c r="A9" s="66"/>
      <c r="B9" s="66"/>
      <c r="C9" s="184"/>
      <c r="D9" s="66"/>
      <c r="E9" s="66"/>
      <c r="F9" s="66"/>
      <c r="G9" s="66"/>
      <c r="H9" s="66"/>
      <c r="I9" s="66"/>
      <c r="J9" s="184"/>
      <c r="K9" s="66"/>
      <c r="L9" s="66"/>
      <c r="M9" s="66"/>
      <c r="N9" s="66"/>
      <c r="O9" s="66"/>
      <c r="P9" s="65"/>
    </row>
    <row r="10" spans="1:18" x14ac:dyDescent="0.3">
      <c r="A10" s="66" t="s">
        <v>19</v>
      </c>
      <c r="B10" s="173">
        <f>'[5]D2-FinPerf'!L10</f>
        <v>29835879.130434781</v>
      </c>
      <c r="C10" s="174">
        <f>'[5]Umzikantu workings FY 2025 (2)'!B132+'[5]Umzikantu workings FY 2025 (2)'!B140+'[5]Umzikantu workings FY 2025 (2)'!B144</f>
        <v>2754254.1066666665</v>
      </c>
      <c r="D10" s="174">
        <f>'[5]Umzikantu workings FY 2025 (2)'!C132+'[5]Umzikantu workings FY 2025 (2)'!C140+'[5]Umzikantu workings FY 2025 (2)'!C144</f>
        <v>2513421.932753623</v>
      </c>
      <c r="E10" s="174">
        <f>'[5]Umzikantu workings FY 2025 (2)'!D132+'[5]Umzikantu workings FY 2025 (2)'!D140+'[5]Umzikantu workings FY 2025 (2)'!D144</f>
        <v>2274589.7588405795</v>
      </c>
      <c r="F10" s="174">
        <f>'[5]Umzikantu workings FY 2025 (2)'!F132+'[5]Umzikantu workings FY 2025 (2)'!F140+'[5]Umzikantu workings FY 2025 (2)'!F144</f>
        <v>2759814.9733333332</v>
      </c>
      <c r="G10" s="174">
        <f>'[5]Umzikantu workings FY 2025 (2)'!G132+'[5]Umzikantu workings FY 2025 (2)'!G140+'[5]Umzikantu workings FY 2025 (2)'!G144</f>
        <v>2518982.7994202897</v>
      </c>
      <c r="H10" s="174">
        <f>'[5]Umzikantu workings FY 2025 (2)'!H132+'[5]Umzikantu workings FY 2025 (2)'!H140+'[5]Umzikantu workings FY 2025 (2)'!H144</f>
        <v>2041318.4515942032</v>
      </c>
      <c r="I10" s="174">
        <f>'[5]Umzikantu workings FY 2025 (2)'!J132+'[5]Umzikantu workings FY 2025 (2)'!J140+'[5]Umzikantu workings FY 2025 (2)'!J144</f>
        <v>2754254.1066666665</v>
      </c>
      <c r="J10" s="174">
        <f>'[5]Umzikantu workings FY 2025 (2)'!K132+'[5]Umzikantu workings FY 2025 (2)'!K140+'[5]Umzikantu workings FY 2025 (2)'!K144</f>
        <v>2394005.845797101</v>
      </c>
      <c r="K10" s="174">
        <f>'[5]Umzikantu workings FY 2025 (2)'!L132+'[5]Umzikantu workings FY 2025 (2)'!L140+'[5]Umzikantu workings FY 2025 (2)'!L144</f>
        <v>2394005.845797101</v>
      </c>
      <c r="L10" s="174">
        <f>'[5]Umzikantu workings FY 2025 (2)'!N132+'[5]Umzikantu workings FY 2025 (2)'!N140</f>
        <v>2507737.8260869565</v>
      </c>
      <c r="M10" s="174">
        <f>'[5]Umzikantu workings FY 2025 (2)'!O132+'[5]Umzikantu workings FY 2025 (2)'!O140</f>
        <v>2507737.8260869565</v>
      </c>
      <c r="N10" s="174">
        <f>'[5]Umzikantu workings FY 2025 (2)'!P132+'[5]Umzikantu workings FY 2025 (2)'!P140</f>
        <v>2415755.659130435</v>
      </c>
      <c r="O10" s="174">
        <f>SUM(C10:N10)</f>
        <v>29835879.132173914</v>
      </c>
      <c r="P10" s="158">
        <f>B10-O10</f>
        <v>-1.7391331493854523E-3</v>
      </c>
    </row>
    <row r="11" spans="1:18" x14ac:dyDescent="0.3">
      <c r="A11" s="66" t="s">
        <v>20</v>
      </c>
      <c r="B11" s="173">
        <f>'[5]D2-FinPerf'!L12</f>
        <v>2275400</v>
      </c>
      <c r="C11" s="174">
        <f>'[5]Cash flow KIE FRESH UPDATED'!L87</f>
        <v>111533.33333333333</v>
      </c>
      <c r="D11" s="174">
        <f>'[5]Cash flow KIE FRESH UPDATED'!M87</f>
        <v>117533.33</v>
      </c>
      <c r="E11" s="174">
        <f>'[5]Cash flow KIE FRESH UPDATED'!N87</f>
        <v>122533.33</v>
      </c>
      <c r="F11" s="174">
        <f>'[5]Cash flow KIE FRESH UPDATED'!O87</f>
        <v>184533.33000000002</v>
      </c>
      <c r="G11" s="174">
        <f>'[5]Cash flow KIE FRESH UPDATED'!P87</f>
        <v>209533.33000000002</v>
      </c>
      <c r="H11" s="174">
        <f>'[5]Cash flow KIE FRESH UPDATED'!Q87</f>
        <v>281583.33</v>
      </c>
      <c r="I11" s="174">
        <f>'[5]Cash flow KIE FRESH UPDATED'!R87</f>
        <v>217566.66333333333</v>
      </c>
      <c r="J11" s="174">
        <f>'[5]Cash flow KIE FRESH UPDATED'!S87</f>
        <v>214233.33000000002</v>
      </c>
      <c r="K11" s="174">
        <f>'[5]Cash flow KIE FRESH UPDATED'!T87</f>
        <v>269816.66000000003</v>
      </c>
      <c r="L11" s="174">
        <f>'[5]Cash flow KIE FRESH UPDATED'!U87</f>
        <v>177733.33000000002</v>
      </c>
      <c r="M11" s="174">
        <f>'[5]Cash flow KIE FRESH UPDATED'!V87</f>
        <v>177733.33000000002</v>
      </c>
      <c r="N11" s="174">
        <f>'[5]Cash flow KIE FRESH UPDATED'!W87</f>
        <v>191066.71</v>
      </c>
      <c r="O11" s="174">
        <f t="shared" ref="O11:O18" si="0">SUM(C11:N11)</f>
        <v>2275400.0066666668</v>
      </c>
      <c r="P11" s="158">
        <f t="shared" ref="P11:P19" si="1">B11-O11</f>
        <v>-6.6666668280959129E-3</v>
      </c>
    </row>
    <row r="12" spans="1:18" x14ac:dyDescent="0.3">
      <c r="A12" s="66" t="s">
        <v>21</v>
      </c>
      <c r="B12" s="173">
        <f>'[5]D2-FinPerf'!L13</f>
        <v>525000</v>
      </c>
      <c r="C12" s="175">
        <f>B12/12</f>
        <v>43750</v>
      </c>
      <c r="D12" s="175">
        <v>43750</v>
      </c>
      <c r="E12" s="175">
        <v>43750</v>
      </c>
      <c r="F12" s="175">
        <v>43750</v>
      </c>
      <c r="G12" s="175">
        <v>43750</v>
      </c>
      <c r="H12" s="175">
        <v>43750</v>
      </c>
      <c r="I12" s="175">
        <v>43750</v>
      </c>
      <c r="J12" s="175">
        <v>43750</v>
      </c>
      <c r="K12" s="175">
        <v>43750</v>
      </c>
      <c r="L12" s="175">
        <v>43750</v>
      </c>
      <c r="M12" s="175">
        <v>43750</v>
      </c>
      <c r="N12" s="175">
        <v>43750</v>
      </c>
      <c r="O12" s="175">
        <f t="shared" si="0"/>
        <v>525000</v>
      </c>
      <c r="P12" s="77">
        <f t="shared" si="1"/>
        <v>0</v>
      </c>
    </row>
    <row r="13" spans="1:18" hidden="1" x14ac:dyDescent="0.3">
      <c r="A13" s="66" t="s">
        <v>22</v>
      </c>
      <c r="B13" s="173">
        <v>0</v>
      </c>
      <c r="C13" s="175"/>
      <c r="D13" s="175"/>
      <c r="E13" s="175"/>
      <c r="F13" s="175"/>
      <c r="G13" s="175"/>
      <c r="H13" s="175"/>
      <c r="I13" s="175"/>
      <c r="J13" s="175"/>
      <c r="K13" s="175"/>
      <c r="L13" s="175"/>
      <c r="M13" s="175"/>
      <c r="N13" s="175"/>
      <c r="O13" s="175">
        <f t="shared" si="0"/>
        <v>0</v>
      </c>
      <c r="P13" s="77">
        <f t="shared" si="1"/>
        <v>0</v>
      </c>
    </row>
    <row r="14" spans="1:18" x14ac:dyDescent="0.3">
      <c r="A14" s="66" t="s">
        <v>23</v>
      </c>
      <c r="B14" s="173">
        <f>'[5]D2-FinPerf'!L15</f>
        <v>49553215</v>
      </c>
      <c r="C14" s="175">
        <f>('[5]D2-FinPerf'!L28/13)+1627649.85</f>
        <v>5063824.1160000004</v>
      </c>
      <c r="D14" s="175">
        <v>5063824.1160000004</v>
      </c>
      <c r="E14" s="175">
        <v>5063824.1160000004</v>
      </c>
      <c r="F14" s="175">
        <v>3436174.2660000008</v>
      </c>
      <c r="G14" s="175">
        <f>F14*2</f>
        <v>6872348.5320000015</v>
      </c>
      <c r="H14" s="175">
        <v>3436174.2660000008</v>
      </c>
      <c r="I14" s="175">
        <v>3436174.2660000008</v>
      </c>
      <c r="J14" s="175">
        <v>3436174.2660000008</v>
      </c>
      <c r="K14" s="175">
        <v>3436174.2660000008</v>
      </c>
      <c r="L14" s="175">
        <v>3436174.2660000008</v>
      </c>
      <c r="M14" s="175">
        <v>3436174.2660000008</v>
      </c>
      <c r="N14" s="175">
        <v>3436174.2660000008</v>
      </c>
      <c r="O14" s="175">
        <f t="shared" si="0"/>
        <v>49553215.008000016</v>
      </c>
      <c r="P14" s="77">
        <f t="shared" si="1"/>
        <v>-8.0000162124633789E-3</v>
      </c>
      <c r="R14" s="159">
        <f>4882949.54199998/3</f>
        <v>1627649.8473333267</v>
      </c>
    </row>
    <row r="15" spans="1:18" ht="18.649999999999999" hidden="1" customHeight="1" x14ac:dyDescent="0.3">
      <c r="A15" s="66" t="s">
        <v>24</v>
      </c>
      <c r="B15" s="173">
        <v>0</v>
      </c>
      <c r="C15" s="176">
        <v>0</v>
      </c>
      <c r="D15" s="176">
        <v>0</v>
      </c>
      <c r="E15" s="176">
        <v>0</v>
      </c>
      <c r="F15" s="176"/>
      <c r="G15" s="176"/>
      <c r="H15" s="177"/>
      <c r="I15" s="177"/>
      <c r="J15" s="176"/>
      <c r="K15" s="176">
        <v>0</v>
      </c>
      <c r="L15" s="176">
        <v>0</v>
      </c>
      <c r="M15" s="176">
        <v>0</v>
      </c>
      <c r="N15" s="176">
        <v>0</v>
      </c>
      <c r="O15" s="174"/>
      <c r="P15" s="77">
        <f t="shared" si="1"/>
        <v>0</v>
      </c>
    </row>
    <row r="16" spans="1:18" x14ac:dyDescent="0.3">
      <c r="A16" s="66" t="s">
        <v>25</v>
      </c>
      <c r="B16" s="173">
        <f>'[5]D2-FinPerf'!L17</f>
        <v>204750</v>
      </c>
      <c r="C16" s="177">
        <f>B16/12</f>
        <v>17062.5</v>
      </c>
      <c r="D16" s="177">
        <v>17062.5</v>
      </c>
      <c r="E16" s="177">
        <v>17062.5</v>
      </c>
      <c r="F16" s="177">
        <v>17062.5</v>
      </c>
      <c r="G16" s="177">
        <v>17062.5</v>
      </c>
      <c r="H16" s="177">
        <v>17062.5</v>
      </c>
      <c r="I16" s="177">
        <v>17062.5</v>
      </c>
      <c r="J16" s="177">
        <v>17062.5</v>
      </c>
      <c r="K16" s="177">
        <v>17062.5</v>
      </c>
      <c r="L16" s="177">
        <v>17062.5</v>
      </c>
      <c r="M16" s="177">
        <v>17062.5</v>
      </c>
      <c r="N16" s="177">
        <v>17062.5</v>
      </c>
      <c r="O16" s="175">
        <f t="shared" si="0"/>
        <v>204750</v>
      </c>
      <c r="P16" s="77">
        <f t="shared" si="1"/>
        <v>0</v>
      </c>
    </row>
    <row r="17" spans="1:18" x14ac:dyDescent="0.3">
      <c r="A17" s="66" t="str">
        <f>'[5]D2-FinPerf'!A18</f>
        <v>Rental Income from the Farm</v>
      </c>
      <c r="B17" s="173">
        <f>'[5]D2-FinPerf'!L18</f>
        <v>250000</v>
      </c>
      <c r="C17" s="174"/>
      <c r="D17" s="174"/>
      <c r="E17" s="175"/>
      <c r="F17" s="175"/>
      <c r="G17" s="175"/>
      <c r="H17" s="175">
        <f>B17</f>
        <v>250000</v>
      </c>
      <c r="I17" s="175"/>
      <c r="J17" s="174"/>
      <c r="K17" s="174"/>
      <c r="L17" s="175"/>
      <c r="M17" s="175"/>
      <c r="N17" s="175"/>
      <c r="O17" s="175">
        <f t="shared" si="0"/>
        <v>250000</v>
      </c>
      <c r="P17" s="77">
        <f t="shared" si="1"/>
        <v>0</v>
      </c>
    </row>
    <row r="18" spans="1:18" x14ac:dyDescent="0.3">
      <c r="A18" s="66" t="s">
        <v>27</v>
      </c>
      <c r="B18" s="173">
        <f>'[5]D2-FinPerf'!L21</f>
        <v>3685334.4304499999</v>
      </c>
      <c r="C18" s="66"/>
      <c r="D18" s="66"/>
      <c r="E18" s="66"/>
      <c r="F18" s="66"/>
      <c r="G18" s="66"/>
      <c r="H18" s="177"/>
      <c r="I18" s="177"/>
      <c r="J18" s="66"/>
      <c r="K18" s="66"/>
      <c r="L18" s="66"/>
      <c r="M18" s="66"/>
      <c r="N18" s="178">
        <v>3685334</v>
      </c>
      <c r="O18" s="175">
        <f t="shared" si="0"/>
        <v>3685334</v>
      </c>
      <c r="P18" s="77">
        <f>B18-O18</f>
        <v>0.43044999986886978</v>
      </c>
    </row>
    <row r="19" spans="1:18" x14ac:dyDescent="0.3">
      <c r="A19" s="66" t="s">
        <v>28</v>
      </c>
      <c r="B19" s="173">
        <f>'[5]D2-FinPerf'!L22</f>
        <v>0</v>
      </c>
      <c r="C19" s="66"/>
      <c r="D19" s="66"/>
      <c r="E19" s="66"/>
      <c r="F19" s="66"/>
      <c r="G19" s="66"/>
      <c r="H19" s="177"/>
      <c r="I19" s="177"/>
      <c r="J19" s="66"/>
      <c r="K19" s="66"/>
      <c r="L19" s="66"/>
      <c r="M19" s="66"/>
      <c r="N19" s="66"/>
      <c r="O19" s="66"/>
      <c r="P19" s="77">
        <f t="shared" si="1"/>
        <v>0</v>
      </c>
    </row>
    <row r="20" spans="1:18" s="53" customFormat="1" x14ac:dyDescent="0.3">
      <c r="A20" s="58" t="s">
        <v>29</v>
      </c>
      <c r="B20" s="160">
        <f>SUM(B9:B19)</f>
        <v>86329578.560884774</v>
      </c>
      <c r="C20" s="97">
        <f>SUM(C10:C19)</f>
        <v>7990424.0559999999</v>
      </c>
      <c r="D20" s="97">
        <f t="shared" ref="D20:N20" si="2">SUM(D10:D19)</f>
        <v>7755591.878753623</v>
      </c>
      <c r="E20" s="97">
        <f t="shared" si="2"/>
        <v>7521759.70484058</v>
      </c>
      <c r="F20" s="97">
        <f t="shared" si="2"/>
        <v>6441335.0693333335</v>
      </c>
      <c r="G20" s="97">
        <f t="shared" si="2"/>
        <v>9661677.1614202913</v>
      </c>
      <c r="H20" s="97">
        <f t="shared" si="2"/>
        <v>6069888.5475942045</v>
      </c>
      <c r="I20" s="97">
        <f t="shared" si="2"/>
        <v>6468807.5360000003</v>
      </c>
      <c r="J20" s="97">
        <f t="shared" si="2"/>
        <v>6105225.9417971019</v>
      </c>
      <c r="K20" s="97">
        <f t="shared" si="2"/>
        <v>6160809.2717971019</v>
      </c>
      <c r="L20" s="97">
        <f t="shared" si="2"/>
        <v>6182457.9220869578</v>
      </c>
      <c r="M20" s="97">
        <f t="shared" si="2"/>
        <v>6182457.9220869578</v>
      </c>
      <c r="N20" s="97">
        <f t="shared" si="2"/>
        <v>9789143.1351304352</v>
      </c>
      <c r="O20" s="97">
        <f>SUM(O10:O18)</f>
        <v>86329578.146840602</v>
      </c>
      <c r="P20" s="86">
        <f>B20-O20</f>
        <v>0.41404417157173157</v>
      </c>
      <c r="Q20" s="161"/>
    </row>
    <row r="21" spans="1:18" x14ac:dyDescent="0.3">
      <c r="A21" s="66"/>
      <c r="B21" s="162"/>
      <c r="C21" s="66"/>
      <c r="D21" s="66"/>
      <c r="E21" s="66"/>
      <c r="F21" s="66"/>
      <c r="G21" s="66"/>
      <c r="H21" s="66"/>
      <c r="I21" s="66"/>
      <c r="J21" s="66"/>
      <c r="K21" s="66"/>
      <c r="L21" s="66"/>
      <c r="M21" s="66"/>
      <c r="N21" s="66"/>
    </row>
    <row r="22" spans="1:18" x14ac:dyDescent="0.3">
      <c r="A22" s="55" t="s">
        <v>30</v>
      </c>
      <c r="B22" s="163"/>
      <c r="C22" s="66"/>
      <c r="D22" s="66"/>
      <c r="E22" s="66"/>
      <c r="F22" s="66"/>
      <c r="G22" s="66"/>
      <c r="H22" s="66"/>
      <c r="I22" s="66"/>
      <c r="J22" s="66"/>
      <c r="K22" s="66"/>
      <c r="L22" s="66"/>
      <c r="M22" s="66"/>
      <c r="N22" s="66"/>
    </row>
    <row r="23" spans="1:18" x14ac:dyDescent="0.3">
      <c r="A23" s="66" t="s">
        <v>31</v>
      </c>
      <c r="B23" s="164">
        <f>'[5]D2-FinPerf'!L28</f>
        <v>44670265.458000012</v>
      </c>
      <c r="C23" s="175">
        <f>'[5]Cash flow (2)'!L387</f>
        <v>3583670.3489999995</v>
      </c>
      <c r="D23" s="175">
        <f>'[5]Cash flow (2)'!M387</f>
        <v>3583670.3428749996</v>
      </c>
      <c r="E23" s="175">
        <f>'[5]Cash flow (2)'!N387</f>
        <v>3589175.3428749996</v>
      </c>
      <c r="F23" s="175">
        <f>'[5]Cash flow (2)'!O387</f>
        <v>3583670.3428749996</v>
      </c>
      <c r="G23" s="175">
        <f>'[5]Cash flow (2)'!P387</f>
        <v>5244386.3428750001</v>
      </c>
      <c r="H23" s="175">
        <f>'[5]Cash flow (2)'!Q387</f>
        <v>3583670.3428749996</v>
      </c>
      <c r="I23" s="175">
        <f>'[5]Cash flow (2)'!R387</f>
        <v>3583670.3428749996</v>
      </c>
      <c r="J23" s="175">
        <f>'[5]Cash flow (2)'!S387</f>
        <v>3583670.3428749996</v>
      </c>
      <c r="K23" s="175">
        <f>'[5]Cash flow (2)'!T387</f>
        <v>3583670.3428749996</v>
      </c>
      <c r="L23" s="175">
        <f>'[5]Cash flow (2)'!U387</f>
        <v>3583670.3428749996</v>
      </c>
      <c r="M23" s="175">
        <f>'[5]Cash flow (2)'!V387</f>
        <v>3583670.3428749996</v>
      </c>
      <c r="N23" s="175">
        <f>'[5]Cash flow (2)'!W387</f>
        <v>3583670.3428749996</v>
      </c>
      <c r="O23" s="174">
        <f>SUM(C23:N23)</f>
        <v>44670265.120624989</v>
      </c>
      <c r="P23" s="158">
        <f>B23-O23</f>
        <v>0.33737502247095108</v>
      </c>
    </row>
    <row r="24" spans="1:18" x14ac:dyDescent="0.3">
      <c r="A24" s="93" t="s">
        <v>412</v>
      </c>
      <c r="B24" s="165">
        <f>'[5]D2-FinPerf'!L29</f>
        <v>1264689.0169999998</v>
      </c>
      <c r="C24" s="179">
        <f>B24/4</f>
        <v>316172.25424999994</v>
      </c>
      <c r="D24" s="179"/>
      <c r="E24" s="179"/>
      <c r="F24" s="179"/>
      <c r="G24" s="180">
        <v>316172.25424999994</v>
      </c>
      <c r="H24" s="181"/>
      <c r="I24" s="179"/>
      <c r="J24" s="179">
        <v>316172.25424999994</v>
      </c>
      <c r="K24" s="179"/>
      <c r="L24" s="179"/>
      <c r="M24" s="179">
        <v>316172.25424999994</v>
      </c>
      <c r="N24" s="181"/>
      <c r="O24" s="182">
        <f>SUM(C24:N24)</f>
        <v>1264689.0169999998</v>
      </c>
      <c r="P24" s="158">
        <f t="shared" ref="P24:P36" si="3">B24-O24</f>
        <v>0</v>
      </c>
    </row>
    <row r="25" spans="1:18" x14ac:dyDescent="0.3">
      <c r="A25" s="93" t="s">
        <v>413</v>
      </c>
      <c r="B25" s="165">
        <f>'[5]D2-FinPerf'!L30</f>
        <v>80000</v>
      </c>
      <c r="C25" s="179">
        <f>B25/4</f>
        <v>20000</v>
      </c>
      <c r="D25" s="179"/>
      <c r="E25" s="179"/>
      <c r="F25" s="179">
        <v>20000</v>
      </c>
      <c r="G25" s="181"/>
      <c r="H25" s="181"/>
      <c r="I25" s="179">
        <v>20000</v>
      </c>
      <c r="J25" s="179"/>
      <c r="K25" s="179"/>
      <c r="L25" s="179">
        <v>20000</v>
      </c>
      <c r="M25" s="179"/>
      <c r="N25" s="181"/>
      <c r="O25" s="182">
        <f>SUM(C25:N25)</f>
        <v>80000</v>
      </c>
      <c r="P25" s="158">
        <f t="shared" si="3"/>
        <v>0</v>
      </c>
    </row>
    <row r="26" spans="1:18" x14ac:dyDescent="0.3">
      <c r="A26" s="66" t="s">
        <v>414</v>
      </c>
      <c r="B26" s="164">
        <f>'[5]D2-FinPerf'!L32</f>
        <v>4007370.0493333335</v>
      </c>
      <c r="C26" s="175"/>
      <c r="D26" s="175"/>
      <c r="E26" s="175"/>
      <c r="F26" s="175"/>
      <c r="G26" s="175"/>
      <c r="H26" s="175"/>
      <c r="I26" s="175"/>
      <c r="J26" s="175"/>
      <c r="K26" s="175"/>
      <c r="L26" s="175"/>
      <c r="M26" s="175"/>
      <c r="N26" s="175"/>
      <c r="O26" s="174">
        <f>SUM(C26:N26)</f>
        <v>0</v>
      </c>
      <c r="P26" s="158">
        <f t="shared" si="3"/>
        <v>4007370.0493333335</v>
      </c>
    </row>
    <row r="27" spans="1:18" hidden="1" x14ac:dyDescent="0.3">
      <c r="A27" s="66" t="s">
        <v>415</v>
      </c>
      <c r="B27" s="164"/>
      <c r="C27" s="66"/>
      <c r="D27" s="66"/>
      <c r="E27" s="66"/>
      <c r="F27" s="66"/>
      <c r="G27" s="66"/>
      <c r="H27" s="66"/>
      <c r="I27" s="175">
        <f t="shared" ref="I27:I37" si="4">SUM(C27:H27)</f>
        <v>0</v>
      </c>
      <c r="J27" s="66"/>
      <c r="K27" s="66"/>
      <c r="L27" s="66"/>
      <c r="M27" s="66"/>
      <c r="N27" s="66"/>
      <c r="O27" s="174"/>
      <c r="P27" s="158">
        <f t="shared" si="3"/>
        <v>0</v>
      </c>
    </row>
    <row r="28" spans="1:18" x14ac:dyDescent="0.3">
      <c r="A28" s="66" t="s">
        <v>34</v>
      </c>
      <c r="B28" s="165">
        <f>'[5]D2-FinPerf'!L34</f>
        <v>574369.152</v>
      </c>
      <c r="C28" s="179">
        <f>B28/12</f>
        <v>47864.095999999998</v>
      </c>
      <c r="D28" s="179">
        <v>47864.095999999998</v>
      </c>
      <c r="E28" s="179">
        <v>47864.095999999998</v>
      </c>
      <c r="F28" s="179">
        <v>47864.095999999998</v>
      </c>
      <c r="G28" s="179">
        <v>47864.095999999998</v>
      </c>
      <c r="H28" s="179">
        <v>47864.095999999998</v>
      </c>
      <c r="I28" s="179">
        <v>47864.095999999998</v>
      </c>
      <c r="J28" s="179">
        <v>47864.095999999998</v>
      </c>
      <c r="K28" s="179">
        <v>47864.095999999998</v>
      </c>
      <c r="L28" s="179">
        <v>47864.095999999998</v>
      </c>
      <c r="M28" s="179">
        <v>47864.095999999998</v>
      </c>
      <c r="N28" s="179">
        <v>47864.095999999998</v>
      </c>
      <c r="O28" s="182">
        <f>SUM(C28:N28)</f>
        <v>574369.15200000012</v>
      </c>
      <c r="P28" s="158">
        <f t="shared" si="3"/>
        <v>0</v>
      </c>
    </row>
    <row r="29" spans="1:18" x14ac:dyDescent="0.3">
      <c r="A29" s="66" t="s">
        <v>416</v>
      </c>
      <c r="B29" s="164">
        <v>0</v>
      </c>
      <c r="C29" s="66"/>
      <c r="D29" s="66"/>
      <c r="E29" s="66"/>
      <c r="F29" s="66"/>
      <c r="G29" s="66"/>
      <c r="H29" s="66"/>
      <c r="I29" s="175">
        <f t="shared" si="4"/>
        <v>0</v>
      </c>
      <c r="J29" s="66"/>
      <c r="K29" s="66"/>
      <c r="L29" s="66"/>
      <c r="M29" s="66"/>
      <c r="N29" s="66"/>
      <c r="O29" s="174"/>
      <c r="P29" s="158">
        <f t="shared" si="3"/>
        <v>0</v>
      </c>
    </row>
    <row r="30" spans="1:18" x14ac:dyDescent="0.3">
      <c r="A30" s="66" t="s">
        <v>417</v>
      </c>
      <c r="B30" s="164">
        <f>'[5]D2-FinPerf'!L36</f>
        <v>2743144.159</v>
      </c>
      <c r="C30" s="183">
        <f>'[5]Cash flow KIE FRESH UPDATED'!L109</f>
        <v>362789.31251666666</v>
      </c>
      <c r="D30" s="183">
        <f>'[5]Cash flow KIE FRESH UPDATED'!M109</f>
        <v>271357.65000000002</v>
      </c>
      <c r="E30" s="183">
        <f>'[5]Cash flow KIE FRESH UPDATED'!N109</f>
        <v>276357.65000000002</v>
      </c>
      <c r="F30" s="183">
        <f>'[5]Cash flow KIE FRESH UPDATED'!O109</f>
        <v>356276.41000000003</v>
      </c>
      <c r="G30" s="183">
        <f>'[5]Cash flow KIE FRESH UPDATED'!P109</f>
        <v>271357.65000000002</v>
      </c>
      <c r="H30" s="183">
        <f>'[5]Cash flow KIE FRESH UPDATED'!Q109</f>
        <v>281607.63</v>
      </c>
      <c r="I30" s="183">
        <f>'[5]Cash flow KIE FRESH UPDATED'!R109</f>
        <v>368268.75</v>
      </c>
      <c r="J30" s="183">
        <f>'[5]Cash flow KIE FRESH UPDATED'!S109+R30</f>
        <v>137345.74882777792</v>
      </c>
      <c r="K30" s="183">
        <f>'[5]Cash flow KIE FRESH UPDATED'!T109+R30</f>
        <v>142345.74882777792</v>
      </c>
      <c r="L30" s="183">
        <f>'[5]Cash flow KIE FRESH UPDATED'!U109+R30</f>
        <v>152789.30882777798</v>
      </c>
      <c r="M30" s="183">
        <f>'[5]Cash flow KIE FRESH UPDATED'!V109</f>
        <v>70729.569999999992</v>
      </c>
      <c r="N30" s="183">
        <f>'[5]Cash flow KIE FRESH UPDATED'!W109</f>
        <v>51918.73</v>
      </c>
      <c r="O30" s="174">
        <f>SUM(C30:N30)</f>
        <v>2743144.159</v>
      </c>
      <c r="P30" s="158">
        <f t="shared" si="3"/>
        <v>0</v>
      </c>
      <c r="Q30" s="76">
        <f>P30/3</f>
        <v>0</v>
      </c>
      <c r="R30" s="54">
        <v>-139489.34117222205</v>
      </c>
    </row>
    <row r="31" spans="1:18" x14ac:dyDescent="0.3">
      <c r="A31" s="66" t="s">
        <v>418</v>
      </c>
      <c r="B31" s="164">
        <f>'[5]D2-FinPerf'!L37</f>
        <v>17627160</v>
      </c>
      <c r="C31" s="174">
        <f>'[5]Cash flow (2)'!L67</f>
        <v>2241901.5395</v>
      </c>
      <c r="D31" s="174">
        <f>'[5]Cash flow (2)'!M67</f>
        <v>1960604.9295000001</v>
      </c>
      <c r="E31" s="174">
        <f>'[5]Cash flow (2)'!N67</f>
        <v>1307749.3555000001</v>
      </c>
      <c r="F31" s="174">
        <f>'[5]Cash flow (2)'!O67</f>
        <v>1388809.56</v>
      </c>
      <c r="G31" s="174">
        <f>'[5]Cash flow (2)'!P67</f>
        <v>1326379.1299999999</v>
      </c>
      <c r="H31" s="174">
        <f>'[5]Cash flow (2)'!Q67</f>
        <v>881362.47</v>
      </c>
      <c r="I31" s="174">
        <f>'[5]Cash flow (2)'!R67</f>
        <v>1871457.8900000001</v>
      </c>
      <c r="J31" s="174">
        <f>'[5]Cash flow (2)'!S67</f>
        <v>1705707.71</v>
      </c>
      <c r="K31" s="174">
        <f>'[5]Cash flow (2)'!T67</f>
        <v>1740662.26</v>
      </c>
      <c r="L31" s="174">
        <f>'[5]Cash flow (2)'!U67</f>
        <v>1139670.2925</v>
      </c>
      <c r="M31" s="174">
        <f>'[5]Cash flow (2)'!V67</f>
        <v>1073490.8325</v>
      </c>
      <c r="N31" s="174">
        <f>'[5]Cash flow (2)'!W67</f>
        <v>989364.38162499992</v>
      </c>
      <c r="O31" s="174">
        <f>SUM(C31:N31)</f>
        <v>17627160.351124998</v>
      </c>
      <c r="P31" s="158">
        <f t="shared" si="3"/>
        <v>-0.35112499818205833</v>
      </c>
    </row>
    <row r="32" spans="1:18" x14ac:dyDescent="0.3">
      <c r="A32" s="66" t="s">
        <v>419</v>
      </c>
      <c r="B32" s="166"/>
      <c r="C32" s="66"/>
      <c r="D32" s="66"/>
      <c r="E32" s="66"/>
      <c r="F32" s="66"/>
      <c r="G32" s="66"/>
      <c r="H32" s="66"/>
      <c r="I32" s="175"/>
      <c r="J32" s="66"/>
      <c r="K32" s="66"/>
      <c r="L32" s="66"/>
      <c r="M32" s="66"/>
      <c r="N32" s="66"/>
      <c r="O32" s="174"/>
      <c r="P32" s="158">
        <f t="shared" si="3"/>
        <v>0</v>
      </c>
    </row>
    <row r="33" spans="1:16" x14ac:dyDescent="0.3">
      <c r="A33" s="66" t="s">
        <v>420</v>
      </c>
      <c r="B33" s="164">
        <f>'[5]D2-FinPerf'!L39</f>
        <v>4848096.8083333327</v>
      </c>
      <c r="C33" s="175">
        <f>'[6]Cash flow'!L204</f>
        <v>144116.84</v>
      </c>
      <c r="D33" s="175">
        <f>'[6]Cash flow'!M204</f>
        <v>249756.53000000003</v>
      </c>
      <c r="E33" s="175">
        <f>'[6]Cash flow'!N204</f>
        <v>1227443.6999999997</v>
      </c>
      <c r="F33" s="175">
        <f>'[6]Cash flow'!O204</f>
        <v>665803.81000000017</v>
      </c>
      <c r="G33" s="175">
        <f>'[6]Cash flow'!P204</f>
        <v>268755.01</v>
      </c>
      <c r="H33" s="175">
        <f>'[6]Cash flow'!Q204</f>
        <v>220774.93</v>
      </c>
      <c r="I33" s="175">
        <f>'[6]Cash flow'!R204</f>
        <v>306738.44000000006</v>
      </c>
      <c r="J33" s="175">
        <f>'[6]Cash flow'!S204</f>
        <v>139420.25</v>
      </c>
      <c r="K33" s="175">
        <f>'[6]Cash flow'!T204</f>
        <v>1201081.3199999996</v>
      </c>
      <c r="L33" s="175">
        <f>'[6]Cash flow'!U204</f>
        <v>132193.33222222223</v>
      </c>
      <c r="M33" s="175">
        <f>'[6]Cash flow'!V204</f>
        <v>166306.34000000003</v>
      </c>
      <c r="N33" s="175">
        <f>'[6]Cash flow'!W204+0.5</f>
        <v>125706.04999999999</v>
      </c>
      <c r="O33" s="174">
        <f>SUM(C33:N33)</f>
        <v>4848096.5522222212</v>
      </c>
      <c r="P33" s="158">
        <f t="shared" si="3"/>
        <v>0.25611111149191856</v>
      </c>
    </row>
    <row r="34" spans="1:16" x14ac:dyDescent="0.3">
      <c r="A34" s="66" t="s">
        <v>421</v>
      </c>
      <c r="B34" s="164"/>
      <c r="C34" s="175"/>
      <c r="D34" s="175"/>
      <c r="E34" s="175"/>
      <c r="F34" s="175"/>
      <c r="G34" s="175"/>
      <c r="H34" s="175"/>
      <c r="I34" s="175"/>
      <c r="J34" s="175"/>
      <c r="K34" s="175"/>
      <c r="L34" s="175"/>
      <c r="M34" s="175"/>
      <c r="N34" s="175"/>
      <c r="O34" s="174"/>
      <c r="P34" s="158">
        <f t="shared" si="3"/>
        <v>0</v>
      </c>
    </row>
    <row r="35" spans="1:16" x14ac:dyDescent="0.3">
      <c r="A35" s="66" t="s">
        <v>36</v>
      </c>
      <c r="B35" s="164">
        <f>B13*100/106</f>
        <v>0</v>
      </c>
      <c r="C35" s="175"/>
      <c r="D35" s="175"/>
      <c r="E35" s="175"/>
      <c r="F35" s="175"/>
      <c r="G35" s="175"/>
      <c r="H35" s="175"/>
      <c r="I35" s="175"/>
      <c r="J35" s="175">
        <f>J13*100/106</f>
        <v>0</v>
      </c>
      <c r="K35" s="175">
        <f>K13*100/106</f>
        <v>0</v>
      </c>
      <c r="L35" s="175">
        <f>L13*100/106</f>
        <v>0</v>
      </c>
      <c r="M35" s="175">
        <f>M13*100/106</f>
        <v>0</v>
      </c>
      <c r="N35" s="175">
        <f>N13*100/106</f>
        <v>0</v>
      </c>
      <c r="O35" s="174"/>
      <c r="P35" s="158">
        <f t="shared" si="3"/>
        <v>0</v>
      </c>
    </row>
    <row r="36" spans="1:16" x14ac:dyDescent="0.3">
      <c r="A36" s="66" t="s">
        <v>422</v>
      </c>
      <c r="B36" s="164">
        <f>'[5]D2-FinPerf'!L42</f>
        <v>8160525.9855000023</v>
      </c>
      <c r="C36" s="175">
        <f>'[5]Cash flow (2)'!L286</f>
        <v>329391.99599999998</v>
      </c>
      <c r="D36" s="175">
        <f>'[5]Cash flow (2)'!M286</f>
        <v>379130.016</v>
      </c>
      <c r="E36" s="175">
        <f>'[5]Cash flow (2)'!N286</f>
        <v>1033331.1059999998</v>
      </c>
      <c r="F36" s="175">
        <f>'[5]Cash flow (2)'!O286</f>
        <v>1021105.9160000012</v>
      </c>
      <c r="G36" s="175">
        <f>'[5]Cash flow (2)'!P286</f>
        <v>1748186.0459999999</v>
      </c>
      <c r="H36" s="175">
        <f>'[5]Cash flow (2)'!Q286</f>
        <v>577026.78599999985</v>
      </c>
      <c r="I36" s="175">
        <f>'[5]Cash flow (2)'!R286</f>
        <v>596365.41599999997</v>
      </c>
      <c r="J36" s="175">
        <f>'[5]Cash flow (2)'!S286</f>
        <v>460231.32599999994</v>
      </c>
      <c r="K36" s="175">
        <f>'[5]Cash flow (2)'!T286</f>
        <v>610414.68599999999</v>
      </c>
      <c r="L36" s="175">
        <f>'[5]Cash flow (2)'!U286</f>
        <v>462568.81044444436</v>
      </c>
      <c r="M36" s="175">
        <f>'[5]Cash flow (2)'!V286</f>
        <v>468154.44044444436</v>
      </c>
      <c r="N36" s="175">
        <f>'[5]Cash flow (2)'!W286</f>
        <v>474619.1004444444</v>
      </c>
      <c r="O36" s="174">
        <f>SUM(C36:N36)</f>
        <v>8160525.6453333339</v>
      </c>
      <c r="P36" s="158">
        <f t="shared" si="3"/>
        <v>0.340166668407619</v>
      </c>
    </row>
    <row r="37" spans="1:16" x14ac:dyDescent="0.3">
      <c r="A37" s="66" t="s">
        <v>423</v>
      </c>
      <c r="B37" s="164">
        <f>'[5]D2-FinPerf'!L43</f>
        <v>105000</v>
      </c>
      <c r="C37" s="55"/>
      <c r="D37" s="66"/>
      <c r="E37" s="66"/>
      <c r="F37" s="66"/>
      <c r="G37" s="66"/>
      <c r="H37" s="66"/>
      <c r="I37" s="175">
        <f t="shared" si="4"/>
        <v>0</v>
      </c>
      <c r="J37" s="55"/>
      <c r="K37" s="66"/>
      <c r="L37" s="66"/>
      <c r="M37" s="66"/>
      <c r="N37" s="66"/>
      <c r="O37" s="174"/>
      <c r="P37" s="158"/>
    </row>
    <row r="38" spans="1:16" s="53" customFormat="1" x14ac:dyDescent="0.3">
      <c r="A38" s="55" t="s">
        <v>37</v>
      </c>
      <c r="B38" s="160">
        <f>SUM(B23:B37)</f>
        <v>84080620.629166692</v>
      </c>
      <c r="C38" s="97">
        <f t="shared" ref="C38:H38" si="5">SUM(C23:C36)</f>
        <v>7045906.3872666657</v>
      </c>
      <c r="D38" s="97">
        <f t="shared" si="5"/>
        <v>6492383.5643750001</v>
      </c>
      <c r="E38" s="97">
        <f t="shared" si="5"/>
        <v>7481921.250374998</v>
      </c>
      <c r="F38" s="97">
        <f t="shared" si="5"/>
        <v>7083530.1348750014</v>
      </c>
      <c r="G38" s="97">
        <f t="shared" si="5"/>
        <v>9223100.5291249994</v>
      </c>
      <c r="H38" s="97">
        <f t="shared" si="5"/>
        <v>5592306.2548749987</v>
      </c>
      <c r="I38" s="55"/>
      <c r="J38" s="97">
        <f>SUM(J23:J36)</f>
        <v>6390411.7279527774</v>
      </c>
      <c r="K38" s="97">
        <f>SUM(K23:K36)</f>
        <v>7326038.4537027767</v>
      </c>
      <c r="L38" s="97">
        <f>SUM(L23:L36)</f>
        <v>5538756.1828694446</v>
      </c>
      <c r="M38" s="97">
        <f>SUM(M23:M36)</f>
        <v>5726387.8760694433</v>
      </c>
      <c r="N38" s="97">
        <f>SUM(N23:N36)</f>
        <v>5273142.7009444442</v>
      </c>
      <c r="O38" s="87">
        <f>SUM(O23:O37)</f>
        <v>79968249.997305542</v>
      </c>
    </row>
    <row r="39" spans="1:16" x14ac:dyDescent="0.3">
      <c r="A39" s="66"/>
      <c r="B39" s="166"/>
      <c r="C39" s="66"/>
      <c r="D39" s="66"/>
      <c r="E39" s="66"/>
      <c r="F39" s="66"/>
      <c r="G39" s="66"/>
      <c r="H39" s="66"/>
      <c r="I39" s="66"/>
      <c r="J39" s="66"/>
      <c r="K39" s="66"/>
      <c r="L39" s="66"/>
      <c r="M39" s="66"/>
      <c r="N39" s="66"/>
      <c r="O39" s="66"/>
    </row>
    <row r="40" spans="1:16" s="53" customFormat="1" x14ac:dyDescent="0.3">
      <c r="A40" s="66"/>
      <c r="B40" s="167"/>
      <c r="C40" s="55"/>
      <c r="D40" s="55"/>
      <c r="E40" s="55"/>
      <c r="F40" s="55"/>
      <c r="G40" s="55"/>
      <c r="H40" s="55"/>
      <c r="I40" s="55"/>
      <c r="J40" s="55"/>
      <c r="K40" s="55"/>
      <c r="L40" s="55"/>
      <c r="M40" s="55"/>
      <c r="N40" s="55"/>
      <c r="O40" s="55"/>
    </row>
    <row r="41" spans="1:16" s="53" customFormat="1" x14ac:dyDescent="0.3">
      <c r="A41" s="55" t="s">
        <v>38</v>
      </c>
      <c r="B41" s="168">
        <f>'[5]D2-FinPerf'!L51</f>
        <v>982268</v>
      </c>
      <c r="C41" s="55"/>
      <c r="E41" s="169">
        <f>'[5]Capital budget'!E9</f>
        <v>132268</v>
      </c>
      <c r="F41" s="169"/>
      <c r="G41" s="169"/>
      <c r="H41" s="169">
        <f>'[5]Capital budget'!E15</f>
        <v>400000</v>
      </c>
      <c r="I41" s="169"/>
      <c r="J41" s="55"/>
      <c r="K41" s="169">
        <f>'[5]Capital budget'!E14</f>
        <v>150000</v>
      </c>
      <c r="L41" s="55"/>
      <c r="M41" s="169"/>
      <c r="N41" s="169">
        <f>'[5]Capital budget'!E7</f>
        <v>300000</v>
      </c>
      <c r="O41" s="169">
        <f>SUM(C41:N41)</f>
        <v>982268</v>
      </c>
    </row>
    <row r="42" spans="1:16" s="53" customFormat="1" x14ac:dyDescent="0.3">
      <c r="A42" s="66"/>
      <c r="B42" s="170"/>
      <c r="C42" s="55"/>
      <c r="D42" s="55"/>
      <c r="E42" s="55"/>
      <c r="F42" s="55"/>
      <c r="G42" s="55"/>
      <c r="H42" s="55"/>
      <c r="I42" s="55"/>
      <c r="J42" s="55"/>
      <c r="K42" s="55"/>
      <c r="L42" s="55"/>
      <c r="M42" s="55"/>
      <c r="N42" s="55"/>
      <c r="O42" s="55"/>
    </row>
    <row r="43" spans="1:16" ht="32.15" hidden="1" customHeight="1" x14ac:dyDescent="0.3">
      <c r="B43" s="171"/>
    </row>
    <row r="44" spans="1:16" hidden="1" x14ac:dyDescent="0.3"/>
    <row r="45" spans="1:16" hidden="1" x14ac:dyDescent="0.3">
      <c r="B45" s="87">
        <f>B20-B38-B41</f>
        <v>1266689.9317180812</v>
      </c>
    </row>
    <row r="46" spans="1:16" hidden="1" x14ac:dyDescent="0.3"/>
    <row r="47" spans="1:16" hidden="1" x14ac:dyDescent="0.3"/>
    <row r="48" spans="1:16" hidden="1" x14ac:dyDescent="0.3">
      <c r="B48" s="90"/>
    </row>
    <row r="50" spans="2:2" x14ac:dyDescent="0.3">
      <c r="B50" s="172"/>
    </row>
    <row r="51" spans="2:2" x14ac:dyDescent="0.3">
      <c r="B51" s="90"/>
    </row>
    <row r="52" spans="2:2" x14ac:dyDescent="0.3">
      <c r="B52" s="76"/>
    </row>
  </sheetData>
  <mergeCells count="1">
    <mergeCell ref="C6:I6"/>
  </mergeCells>
  <pageMargins left="0.7" right="0.7" top="0.75" bottom="0.75" header="0.3" footer="0.3"/>
  <pageSetup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2f3d530-6d43-4312-a5d3-fcdd49fc45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4C127C8FB53E47A1AC88B58BF01AF4" ma:contentTypeVersion="10" ma:contentTypeDescription="Create a new document." ma:contentTypeScope="" ma:versionID="356be4eaa351aea4bc43c942cc67dcea">
  <xsd:schema xmlns:xsd="http://www.w3.org/2001/XMLSchema" xmlns:xs="http://www.w3.org/2001/XMLSchema" xmlns:p="http://schemas.microsoft.com/office/2006/metadata/properties" xmlns:ns3="e2f3d530-6d43-4312-a5d3-fcdd49fc4500" xmlns:ns4="f2789dd0-bbaf-4797-8c3a-690d5d1e0fd1" targetNamespace="http://schemas.microsoft.com/office/2006/metadata/properties" ma:root="true" ma:fieldsID="cc8f9ed7f0e0223014a064329f4f3b91" ns3:_="" ns4:_="">
    <xsd:import namespace="e2f3d530-6d43-4312-a5d3-fcdd49fc4500"/>
    <xsd:import namespace="f2789dd0-bbaf-4797-8c3a-690d5d1e0fd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3d530-6d43-4312-a5d3-fcdd49fc45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89dd0-bbaf-4797-8c3a-690d5d1e0f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DAAE9E-2946-41E4-9A84-3F4AA4BB38BE}">
  <ds:schemaRefs>
    <ds:schemaRef ds:uri="http://schemas.microsoft.com/office/2006/metadata/properties"/>
    <ds:schemaRef ds:uri="http://schemas.microsoft.com/office/infopath/2007/PartnerControls"/>
    <ds:schemaRef ds:uri="e2f3d530-6d43-4312-a5d3-fcdd49fc4500"/>
  </ds:schemaRefs>
</ds:datastoreItem>
</file>

<file path=customXml/itemProps2.xml><?xml version="1.0" encoding="utf-8"?>
<ds:datastoreItem xmlns:ds="http://schemas.openxmlformats.org/officeDocument/2006/customXml" ds:itemID="{F6106B56-245C-4460-9D82-DAF76400A283}">
  <ds:schemaRefs>
    <ds:schemaRef ds:uri="http://schemas.microsoft.com/sharepoint/v3/contenttype/forms"/>
  </ds:schemaRefs>
</ds:datastoreItem>
</file>

<file path=customXml/itemProps3.xml><?xml version="1.0" encoding="utf-8"?>
<ds:datastoreItem xmlns:ds="http://schemas.openxmlformats.org/officeDocument/2006/customXml" ds:itemID="{CEB55299-F1E1-40C9-9A2F-E7F27A4DE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3d530-6d43-4312-a5d3-fcdd49fc4500"/>
    <ds:schemaRef ds:uri="f2789dd0-bbaf-4797-8c3a-690d5d1e0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Final Cash Flow adjust Feb 24</vt:lpstr>
      <vt:lpstr>Final Revised cash F 270224</vt:lpstr>
      <vt:lpstr>Cover Page</vt:lpstr>
      <vt:lpstr>Midterm Report 2024-25</vt:lpstr>
      <vt:lpstr>Cash flow Summary</vt:lpstr>
      <vt:lpstr>'Midterm Report 2024-25'!_Hlk86747301</vt:lpstr>
      <vt:lpstr>'Midterm Report 2024-25'!Print_Area</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Loyiso Mbiko</dc:creator>
  <cp:keywords/>
  <dc:description/>
  <cp:lastModifiedBy>Nwabisa Mpendu Maswazi</cp:lastModifiedBy>
  <cp:revision/>
  <dcterms:created xsi:type="dcterms:W3CDTF">2014-11-18T17:16:50Z</dcterms:created>
  <dcterms:modified xsi:type="dcterms:W3CDTF">2025-01-08T10:48:47Z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0x0101001E4C127C8FB53E47A1AC88B58BF01AF4</vt:lpwstr>
  </property>
</Properties>
</file>